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es\escobar\Downloads\Covid19\Rehab__Fondos_europeos\Nivel_barrio\Calculadora\"/>
    </mc:Choice>
  </mc:AlternateContent>
  <bookViews>
    <workbookView xWindow="0" yWindow="0" windowWidth="28800" windowHeight="12435"/>
  </bookViews>
  <sheets>
    <sheet name="Cálculo subvención" sheetId="1" r:id="rId1"/>
    <sheet name="Vulnerabilidad" sheetId="2" r:id="rId2"/>
    <sheet name="Zona_climatic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9" i="1" s="1"/>
  <c r="I18" i="2" l="1"/>
  <c r="G18" i="2"/>
  <c r="I17" i="2"/>
  <c r="G17" i="2"/>
  <c r="I16" i="2"/>
  <c r="G16" i="2"/>
  <c r="I15" i="2"/>
  <c r="G15" i="2"/>
  <c r="G13" i="2"/>
  <c r="G8" i="2"/>
  <c r="G20" i="2" s="1"/>
  <c r="H14" i="1"/>
  <c r="F17" i="1"/>
  <c r="C2" i="2"/>
  <c r="C3" i="2"/>
  <c r="C4" i="2"/>
  <c r="H17" i="1" l="1"/>
  <c r="F15" i="2"/>
  <c r="F17" i="2"/>
  <c r="F16" i="2"/>
  <c r="D12" i="1"/>
  <c r="H21" i="1" s="1"/>
  <c r="H19" i="1" l="1"/>
  <c r="D20" i="1" s="1"/>
  <c r="F11" i="1"/>
  <c r="F14" i="1" s="1"/>
  <c r="C22" i="1"/>
  <c r="C12" i="1"/>
  <c r="D15" i="2" l="1"/>
  <c r="D18" i="2" s="1"/>
  <c r="D22" i="1" l="1"/>
  <c r="D24" i="1" s="1"/>
  <c r="D20" i="2" l="1"/>
</calcChain>
</file>

<file path=xl/sharedStrings.xml><?xml version="1.0" encoding="utf-8"?>
<sst xmlns="http://schemas.openxmlformats.org/spreadsheetml/2006/main" count="424" uniqueCount="241">
  <si>
    <t>30% ≤ ΔCep,nren &lt; 45%</t>
  </si>
  <si>
    <t>45% ≤ ΔCep,nren &lt; 60%</t>
  </si>
  <si>
    <t>ΔCep,nren ≥ 60%</t>
  </si>
  <si>
    <t>Ahorro energético conseguido con la actuación</t>
  </si>
  <si>
    <t>Porcentaje máximo de la subvención del coste de la actuación</t>
  </si>
  <si>
    <t>Presupuesto subvencionable</t>
  </si>
  <si>
    <t>Número de viviendas</t>
  </si>
  <si>
    <t>Número de locales</t>
  </si>
  <si>
    <t>Total viv+local</t>
  </si>
  <si>
    <t>Subvención máxima %</t>
  </si>
  <si>
    <t>Subvención amianto</t>
  </si>
  <si>
    <t>Número de personas con una discapacidad =&gt; 33%</t>
  </si>
  <si>
    <t>Número de personas menores de edad</t>
  </si>
  <si>
    <t>Total ingresos de las personas convivientes</t>
  </si>
  <si>
    <t>3 o más</t>
  </si>
  <si>
    <t>2 o más</t>
  </si>
  <si>
    <t>Sí</t>
  </si>
  <si>
    <t>No</t>
  </si>
  <si>
    <t>No hay ahorro energético</t>
  </si>
  <si>
    <t>Ahorro consumo energético</t>
  </si>
  <si>
    <t>Subvención amianto (edif)</t>
  </si>
  <si>
    <t>Subvención amianto (x viv)</t>
  </si>
  <si>
    <t>Coste por vivienda</t>
  </si>
  <si>
    <t>IPREM</t>
  </si>
  <si>
    <t>Presupuesto amianto</t>
  </si>
  <si>
    <t>Situaciones de vulnerabilidad</t>
  </si>
  <si>
    <t>Situación de vulnerabilidad</t>
  </si>
  <si>
    <t>Subvención por vulnerabilidad</t>
  </si>
  <si>
    <t>Año de los ingresos de la unidad de convivencia</t>
  </si>
  <si>
    <r>
      <t xml:space="preserve">Cuantía máxima de la ayuda por </t>
    </r>
    <r>
      <rPr>
        <b/>
        <sz val="11"/>
        <color theme="1"/>
        <rFont val="Calibri"/>
        <family val="2"/>
        <scheme val="minor"/>
      </rPr>
      <t>vivienda</t>
    </r>
  </si>
  <si>
    <r>
      <t>Cuantía máxima de la ayuda por m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en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locales</t>
    </r>
  </si>
  <si>
    <t>BIC</t>
  </si>
  <si>
    <t>Cuantía máxima de la ayuda por vivienda</t>
  </si>
  <si>
    <t>Subvención otorgada adicional</t>
  </si>
  <si>
    <r>
      <t>Total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locales</t>
    </r>
  </si>
  <si>
    <t>Anticipo del 50%</t>
  </si>
  <si>
    <t>¿se pasa del máximo?</t>
  </si>
  <si>
    <t>subvención vivs</t>
  </si>
  <si>
    <t>subvención locales</t>
  </si>
  <si>
    <t>media por viv / Local</t>
  </si>
  <si>
    <t>Cálculo subvención ERRPs</t>
  </si>
  <si>
    <t xml:space="preserve">ERRP:  </t>
  </si>
  <si>
    <t>Dirección:</t>
  </si>
  <si>
    <t>Expediente Nº:</t>
  </si>
  <si>
    <t>Municipios</t>
  </si>
  <si>
    <t>ALTITUD</t>
  </si>
  <si>
    <t>ZONA CLIMÁTICA</t>
  </si>
  <si>
    <t>Acebeda (La)</t>
  </si>
  <si>
    <t>E1</t>
  </si>
  <si>
    <t>Ajalvir</t>
  </si>
  <si>
    <t>D3</t>
  </si>
  <si>
    <t>Alameda del Valle</t>
  </si>
  <si>
    <t>Alamo (El)</t>
  </si>
  <si>
    <t>Alcalá de Henares</t>
  </si>
  <si>
    <t>Alcobendas</t>
  </si>
  <si>
    <t>Alcorcón</t>
  </si>
  <si>
    <t>Aldea del Fresno</t>
  </si>
  <si>
    <t>C3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</si>
  <si>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</si>
  <si>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</si>
  <si>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</si>
  <si>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</si>
  <si>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</si>
  <si>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</si>
  <si>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</si>
  <si>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Atazar (El)</t>
  </si>
  <si>
    <t>D2</t>
  </si>
  <si>
    <t>Batres</t>
  </si>
  <si>
    <t>Becerril de la Sierra</t>
  </si>
  <si>
    <t>Belmonte de Tajo</t>
  </si>
  <si>
    <t>Berrueco (El)</t>
  </si>
  <si>
    <t>Berzosa del Lozoya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</si>
  <si>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</si>
  <si>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</si>
  <si>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</si>
  <si>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</si>
  <si>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</si>
  <si>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</si>
  <si>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</si>
  <si>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</si>
  <si>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</si>
  <si>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</si>
  <si>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</si>
  <si>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</si>
  <si>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</si>
  <si>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</si>
  <si>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</si>
  <si>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</si>
  <si>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</si>
  <si>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</si>
  <si>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</si>
  <si>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</si>
  <si>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</si>
  <si>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</si>
  <si>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</si>
  <si>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</si>
  <si>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</si>
  <si>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</si>
  <si>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</si>
  <si>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</si>
  <si>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</si>
  <si>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</si>
  <si>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</si>
  <si>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</si>
  <si>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</si>
  <si>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</si>
  <si>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</si>
  <si>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</si>
  <si>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</si>
  <si>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</si>
  <si>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</si>
  <si>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</si>
  <si>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</si>
  <si>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</si>
  <si>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</si>
  <si>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</si>
  <si>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</si>
  <si>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</si>
  <si>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</si>
  <si>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</si>
  <si>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</si>
  <si>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</si>
  <si>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</si>
  <si>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</si>
  <si>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</si>
  <si>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</si>
  <si>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</si>
  <si>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</si>
  <si>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</si>
  <si>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</si>
  <si>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</si>
  <si>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</si>
  <si>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</si>
  <si>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</si>
  <si>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</si>
  <si>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</si>
  <si>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</si>
  <si>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</si>
  <si>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</si>
  <si>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</si>
  <si>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</si>
  <si>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</si>
  <si>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</si>
  <si>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</si>
  <si>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</si>
  <si>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</si>
  <si>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</si>
  <si>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</si>
  <si>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</si>
  <si>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</si>
  <si>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</si>
  <si>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</si>
  <si>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</si>
  <si>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</si>
  <si>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</si>
  <si>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</si>
  <si>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</si>
  <si>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</si>
  <si>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</si>
  <si>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</si>
  <si>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</si>
  <si>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</si>
  <si>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</si>
  <si>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</si>
  <si>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</si>
  <si>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</si>
  <si>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</si>
  <si>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</si>
  <si>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</si>
  <si>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</si>
  <si>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</si>
  <si>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</si>
  <si>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</si>
  <si>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</si>
  <si>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</si>
  <si>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</si>
  <si>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</si>
  <si>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</si>
  <si>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</si>
  <si>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</si>
  <si>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</si>
  <si>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</si>
  <si>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</si>
  <si>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</si>
  <si>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</si>
  <si>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</si>
  <si>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</si>
  <si>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</si>
  <si>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</si>
  <si>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</si>
  <si>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</si>
  <si>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</si>
  <si>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</si>
  <si>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</si>
  <si>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</si>
  <si>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</si>
  <si>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</si>
  <si>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</si>
  <si>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</si>
  <si>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</si>
  <si>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</si>
  <si>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</si>
  <si>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</si>
  <si>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</si>
  <si>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</si>
  <si>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</si>
  <si>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</si>
  <si>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</si>
  <si>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</si>
  <si>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</si>
  <si>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</si>
  <si>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</si>
  <si>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</si>
  <si>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</si>
  <si>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</si>
  <si>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</si>
  <si>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</si>
  <si>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</si>
  <si>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</si>
  <si>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</si>
  <si>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</si>
  <si>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</si>
  <si>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</si>
  <si>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</si>
  <si>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</si>
  <si>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</si>
  <si>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</si>
  <si>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</si>
  <si>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</si>
  <si>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</si>
  <si>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Municipio</t>
  </si>
  <si>
    <t>Reducción de la demanda energética anual global de calefacción y refrigeración, de al menos un:</t>
  </si>
  <si>
    <t>Expediente Nº</t>
  </si>
  <si>
    <t>Dirección</t>
  </si>
  <si>
    <t>ERRP</t>
  </si>
  <si>
    <t>De conformidad con el  artículo 14 del Decreto 21/2002, de 24 enero, por el que se regula la atención al ciudadano en la Comunidad de Madrid,</t>
  </si>
  <si>
    <t>"Las informaciones y orientaciones que emita el Sistema de Información al Ciudadano tendrán un carácter meramente ilustrativo para quienes lo soliciten. Por tanto:</t>
  </si>
  <si>
    <t>a) En ningún caso entrañarán una interpretación normativa a la que se refiere el artículo 37.10 de la Ley de Régimen Jurídico de las Administraciones Públicas y del Procedimiento Administrativo Común,</t>
  </si>
  <si>
    <t xml:space="preserve">    ni consideración jurídica o económica, sino una simple determinación de conceptos, información de opciones legales o colaboración en la cumplimentación de impresos o solicitudes.</t>
  </si>
  <si>
    <t>b) Tales informaciones y orientaciones no originarán derechos ni expectativas de derecho a favor de los solicitantes ni de terceros y no podrán lesionar derechos ni intereses legítimos de los interesados u otras personas.</t>
  </si>
  <si>
    <t>c) No ofrecerán vinculación alguna con el procedimiento administrativo al que se refieran y, en este sentido, la información no podrá invocarse a efectos de interrupción o suspensión de plazos, caducidad o prescripción, ni servirá de instrumento formal de notificación en el expediente."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</si>
</sst>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FONT_ARIAL"/>
    </font>
    <font>
      <sz val="8"/>
      <name val="FONT_ARIAL"/>
    </font>
    <font>
      <sz val="10"/>
      <name val="Arial Narrow"/>
      <family val="2"/>
    </font>
    <font>
      <b/>
      <sz val="12"/>
      <color theme="0"/>
      <name val="Calibri"/>
      <family val="2"/>
      <scheme val="minor"/>
    </font>
    <font>
      <sz val="10"/>
      <color rgb="FF8EA5B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EA5B7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0" borderId="0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 indent="1"/>
    </xf>
    <xf numFmtId="0" fontId="0" fillId="0" borderId="0" xfId="0" applyFont="1" applyBorder="1" applyAlignment="1">
      <alignment horizontal="right" indent="1"/>
    </xf>
    <xf numFmtId="0" fontId="0" fillId="0" borderId="0" xfId="0" applyFont="1"/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0" fontId="0" fillId="0" borderId="7" xfId="0" applyNumberFormat="1" applyFont="1" applyBorder="1" applyAlignment="1">
      <alignment horizontal="right" vertical="center" indent="3"/>
    </xf>
    <xf numFmtId="164" fontId="0" fillId="0" borderId="7" xfId="0" applyNumberFormat="1" applyFont="1" applyBorder="1" applyAlignment="1">
      <alignment horizontal="right" vertical="center" indent="2"/>
    </xf>
    <xf numFmtId="164" fontId="0" fillId="0" borderId="8" xfId="0" applyNumberFormat="1" applyFont="1" applyBorder="1" applyAlignment="1">
      <alignment horizontal="right" vertical="center" indent="2"/>
    </xf>
    <xf numFmtId="0" fontId="0" fillId="0" borderId="9" xfId="0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right" vertical="center" indent="3"/>
    </xf>
    <xf numFmtId="164" fontId="0" fillId="0" borderId="10" xfId="0" applyNumberFormat="1" applyFont="1" applyBorder="1" applyAlignment="1">
      <alignment horizontal="right" vertical="center" indent="2"/>
    </xf>
    <xf numFmtId="164" fontId="0" fillId="0" borderId="11" xfId="0" applyNumberFormat="1" applyFont="1" applyBorder="1" applyAlignment="1">
      <alignment horizontal="right" vertical="center" indent="2"/>
    </xf>
    <xf numFmtId="0" fontId="0" fillId="0" borderId="12" xfId="0" applyFont="1" applyBorder="1" applyAlignment="1">
      <alignment horizontal="center" vertical="center"/>
    </xf>
    <xf numFmtId="10" fontId="0" fillId="0" borderId="13" xfId="0" applyNumberFormat="1" applyFont="1" applyBorder="1" applyAlignment="1">
      <alignment horizontal="right" vertical="center" indent="3"/>
    </xf>
    <xf numFmtId="164" fontId="0" fillId="0" borderId="13" xfId="0" applyNumberFormat="1" applyFont="1" applyBorder="1" applyAlignment="1">
      <alignment horizontal="right" vertical="center" indent="2"/>
    </xf>
    <xf numFmtId="164" fontId="0" fillId="0" borderId="14" xfId="0" applyNumberFormat="1" applyFont="1" applyBorder="1" applyAlignment="1">
      <alignment horizontal="right" vertical="center" indent="2"/>
    </xf>
    <xf numFmtId="0" fontId="0" fillId="0" borderId="8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" fillId="0" borderId="0" xfId="0" applyFont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right" vertical="center" indent="1"/>
      <protection locked="0"/>
    </xf>
    <xf numFmtId="3" fontId="4" fillId="2" borderId="1" xfId="0" applyNumberFormat="1" applyFont="1" applyFill="1" applyBorder="1" applyAlignment="1" applyProtection="1">
      <alignment horizontal="right" vertical="center" indent="1"/>
      <protection locked="0"/>
    </xf>
    <xf numFmtId="4" fontId="4" fillId="2" borderId="1" xfId="0" applyNumberFormat="1" applyFont="1" applyFill="1" applyBorder="1" applyAlignment="1" applyProtection="1">
      <alignment horizontal="right" vertical="center" indent="1"/>
      <protection locked="0"/>
    </xf>
    <xf numFmtId="164" fontId="8" fillId="0" borderId="0" xfId="0" applyNumberFormat="1" applyFont="1" applyAlignment="1">
      <alignment horizontal="right" indent="1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164" fontId="8" fillId="0" borderId="0" xfId="0" applyNumberFormat="1" applyFont="1" applyAlignment="1" applyProtection="1">
      <alignment horizontal="right" indent="1"/>
    </xf>
    <xf numFmtId="8" fontId="0" fillId="0" borderId="18" xfId="0" applyNumberFormat="1" applyFont="1" applyBorder="1" applyAlignment="1">
      <alignment horizontal="center" vertical="center"/>
    </xf>
    <xf numFmtId="8" fontId="0" fillId="0" borderId="14" xfId="0" applyNumberFormat="1" applyFont="1" applyBorder="1" applyAlignment="1">
      <alignment horizontal="center" vertical="center"/>
    </xf>
    <xf numFmtId="8" fontId="0" fillId="0" borderId="11" xfId="0" applyNumberFormat="1" applyFont="1" applyBorder="1" applyAlignment="1">
      <alignment horizontal="center" vertical="center"/>
    </xf>
    <xf numFmtId="0" fontId="11" fillId="0" borderId="1" xfId="0" applyFont="1" applyBorder="1"/>
    <xf numFmtId="4" fontId="12" fillId="0" borderId="1" xfId="0" applyNumberFormat="1" applyFont="1" applyBorder="1"/>
    <xf numFmtId="0" fontId="0" fillId="0" borderId="0" xfId="0" applyFont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right" vertical="center" indent="1"/>
      <protection locked="0"/>
    </xf>
    <xf numFmtId="0" fontId="4" fillId="2" borderId="0" xfId="0" applyFont="1" applyFill="1" applyBorder="1" applyAlignment="1" applyProtection="1">
      <alignment horizontal="right" vertical="center" indent="1"/>
      <protection locked="0"/>
    </xf>
    <xf numFmtId="0" fontId="0" fillId="0" borderId="0" xfId="0" applyFont="1" applyBorder="1" applyAlignment="1">
      <alignment horizontal="right" vertical="center" indent="1"/>
    </xf>
    <xf numFmtId="0" fontId="13" fillId="4" borderId="0" xfId="0" applyFont="1" applyFill="1" applyBorder="1" applyProtection="1"/>
    <xf numFmtId="0" fontId="0" fillId="0" borderId="1" xfId="0" applyBorder="1" applyAlignment="1">
      <alignment horizontal="center"/>
    </xf>
    <xf numFmtId="164" fontId="10" fillId="3" borderId="22" xfId="0" applyNumberFormat="1" applyFont="1" applyFill="1" applyBorder="1" applyAlignment="1">
      <alignment horizontal="right" indent="1"/>
    </xf>
    <xf numFmtId="0" fontId="15" fillId="4" borderId="0" xfId="0" applyFont="1" applyFill="1" applyBorder="1" applyProtection="1"/>
    <xf numFmtId="0" fontId="0" fillId="0" borderId="0" xfId="0" applyFont="1" applyBorder="1" applyAlignment="1">
      <alignment horizontal="right" vertical="center" wrapText="1" indent="1"/>
    </xf>
    <xf numFmtId="0" fontId="14" fillId="4" borderId="0" xfId="0" applyFont="1" applyFill="1" applyBorder="1" applyAlignment="1" applyProtection="1">
      <alignment horizontal="center" vertical="center"/>
    </xf>
    <xf numFmtId="0" fontId="6" fillId="2" borderId="19" xfId="0" applyNumberFormat="1" applyFont="1" applyFill="1" applyBorder="1" applyAlignment="1" applyProtection="1">
      <alignment horizontal="left" vertical="center"/>
      <protection locked="0"/>
    </xf>
    <xf numFmtId="0" fontId="7" fillId="2" borderId="19" xfId="0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theme="3"/>
      </font>
    </dxf>
  </dxfs>
  <tableStyles count="0" defaultTableStyle="TableStyleMedium2" defaultPivotStyle="PivotStyleLight16"/>
  <colors>
    <mruColors>
      <color rgb="FF8EA5B7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8</xdr:row>
      <xdr:rowOff>396848</xdr:rowOff>
    </xdr:from>
    <xdr:to>
      <xdr:col>7</xdr:col>
      <xdr:colOff>1612900</xdr:colOff>
      <xdr:row>18</xdr:row>
      <xdr:rowOff>6641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125" y="3167036"/>
          <a:ext cx="2819400" cy="193548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254003</xdr:colOff>
      <xdr:row>15</xdr:row>
      <xdr:rowOff>47625</xdr:rowOff>
    </xdr:from>
    <xdr:to>
      <xdr:col>1</xdr:col>
      <xdr:colOff>646750</xdr:colOff>
      <xdr:row>18</xdr:row>
      <xdr:rowOff>105093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3" y="4484688"/>
          <a:ext cx="1242060" cy="71628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238121</xdr:colOff>
      <xdr:row>25</xdr:row>
      <xdr:rowOff>121328</xdr:rowOff>
    </xdr:from>
    <xdr:to>
      <xdr:col>9</xdr:col>
      <xdr:colOff>1406509</xdr:colOff>
      <xdr:row>28</xdr:row>
      <xdr:rowOff>169891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46" y="6693578"/>
          <a:ext cx="4422763" cy="699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952475</xdr:colOff>
      <xdr:row>6</xdr:row>
      <xdr:rowOff>111114</xdr:rowOff>
    </xdr:from>
    <xdr:to>
      <xdr:col>7</xdr:col>
      <xdr:colOff>517500</xdr:colOff>
      <xdr:row>16</xdr:row>
      <xdr:rowOff>141594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038" y="1920864"/>
          <a:ext cx="2819400" cy="1935480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15</xdr:row>
      <xdr:rowOff>63500</xdr:rowOff>
    </xdr:from>
    <xdr:to>
      <xdr:col>1</xdr:col>
      <xdr:colOff>567372</xdr:colOff>
      <xdr:row>19</xdr:row>
      <xdr:rowOff>9842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3587750"/>
          <a:ext cx="1242060" cy="716280"/>
        </a:xfrm>
        <a:prstGeom prst="rect">
          <a:avLst/>
        </a:prstGeom>
      </xdr:spPr>
    </xdr:pic>
    <xdr:clientData/>
  </xdr:twoCellAnchor>
  <xdr:twoCellAnchor editAs="oneCell">
    <xdr:from>
      <xdr:col>5</xdr:col>
      <xdr:colOff>1579571</xdr:colOff>
      <xdr:row>17</xdr:row>
      <xdr:rowOff>84129</xdr:rowOff>
    </xdr:from>
    <xdr:to>
      <xdr:col>11</xdr:col>
      <xdr:colOff>9534</xdr:colOff>
      <xdr:row>21</xdr:row>
      <xdr:rowOff>6581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34" y="3989379"/>
          <a:ext cx="4629150" cy="732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120" zoomScaleNormal="120" workbookViewId="0"/>
  </sheetViews>
  <sheetFormatPr baseColWidth="10" defaultRowHeight="15"/>
  <cols>
    <col min="1" max="1" width="12.7109375" customWidth="1"/>
    <col min="2" max="2" width="15.7109375" customWidth="1"/>
    <col min="3" max="3" width="35.7109375" customWidth="1"/>
    <col min="4" max="4" width="25.7109375" customWidth="1"/>
    <col min="5" max="5" width="15.7109375" customWidth="1"/>
    <col min="6" max="6" width="25" customWidth="1"/>
    <col min="7" max="9" width="24.42578125" customWidth="1"/>
    <col min="10" max="10" width="21.85546875" customWidth="1"/>
  </cols>
  <sheetData>
    <row r="1" spans="1:10" ht="30" customHeight="1" thickBot="1">
      <c r="A1" s="49"/>
      <c r="B1" s="54" t="s">
        <v>40</v>
      </c>
      <c r="C1" s="54"/>
      <c r="D1" s="54"/>
      <c r="E1" s="54"/>
      <c r="F1" s="54"/>
      <c r="G1" s="54"/>
      <c r="H1" s="54"/>
      <c r="I1" s="54"/>
      <c r="J1" s="49"/>
    </row>
    <row r="2" spans="1:10" ht="48.75" customHeight="1">
      <c r="A2" s="49"/>
      <c r="B2" s="46" t="s">
        <v>234</v>
      </c>
      <c r="C2" s="55"/>
      <c r="D2" s="56"/>
      <c r="E2" s="49"/>
      <c r="F2" s="7" t="s">
        <v>3</v>
      </c>
      <c r="G2" s="8" t="s">
        <v>4</v>
      </c>
      <c r="H2" s="8" t="s">
        <v>29</v>
      </c>
      <c r="I2" s="9" t="s">
        <v>30</v>
      </c>
      <c r="J2" s="49"/>
    </row>
    <row r="3" spans="1:10" ht="21.95" customHeight="1">
      <c r="A3" s="49"/>
      <c r="B3" s="47" t="s">
        <v>233</v>
      </c>
      <c r="C3" s="57"/>
      <c r="D3" s="58"/>
      <c r="E3" s="49"/>
      <c r="F3" s="10" t="s">
        <v>18</v>
      </c>
      <c r="G3" s="11">
        <v>0</v>
      </c>
      <c r="H3" s="12">
        <v>0</v>
      </c>
      <c r="I3" s="13">
        <v>0</v>
      </c>
      <c r="J3" s="49"/>
    </row>
    <row r="4" spans="1:10" ht="21.95" customHeight="1">
      <c r="A4" s="49"/>
      <c r="B4" s="47" t="s">
        <v>232</v>
      </c>
      <c r="C4" s="59"/>
      <c r="D4" s="60"/>
      <c r="E4" s="49"/>
      <c r="F4" s="14" t="s">
        <v>0</v>
      </c>
      <c r="G4" s="15">
        <v>0.4</v>
      </c>
      <c r="H4" s="16">
        <v>8100</v>
      </c>
      <c r="I4" s="17">
        <v>72</v>
      </c>
      <c r="J4" s="49"/>
    </row>
    <row r="5" spans="1:10" ht="21.95" customHeight="1">
      <c r="A5" s="49"/>
      <c r="B5" s="44" t="s">
        <v>230</v>
      </c>
      <c r="C5" s="28"/>
      <c r="D5" s="49" t="str">
        <f>IF(C5="","",LOOKUP(C5, Zona_climatica!A2:A180, Zona_climatica!C2:C180))</f>
        <v/>
      </c>
      <c r="E5" s="49"/>
      <c r="F5" s="14" t="s">
        <v>1</v>
      </c>
      <c r="G5" s="15">
        <v>0.65</v>
      </c>
      <c r="H5" s="16">
        <v>14500</v>
      </c>
      <c r="I5" s="17">
        <v>130</v>
      </c>
      <c r="J5" s="49"/>
    </row>
    <row r="6" spans="1:10" ht="21.95" customHeight="1" thickBot="1">
      <c r="A6" s="49"/>
      <c r="B6" s="49"/>
      <c r="C6" s="49"/>
      <c r="D6" s="49"/>
      <c r="E6" s="49"/>
      <c r="F6" s="18" t="s">
        <v>2</v>
      </c>
      <c r="G6" s="19">
        <v>0.8</v>
      </c>
      <c r="H6" s="20">
        <v>21400</v>
      </c>
      <c r="I6" s="21">
        <v>192</v>
      </c>
      <c r="J6" s="49"/>
    </row>
    <row r="7" spans="1:10" ht="36.75" customHeight="1">
      <c r="A7" s="49"/>
      <c r="B7" s="49"/>
      <c r="C7" s="48" t="s">
        <v>19</v>
      </c>
      <c r="D7" s="28" t="s">
        <v>18</v>
      </c>
      <c r="E7" s="49"/>
      <c r="F7" s="49"/>
      <c r="G7" s="49"/>
      <c r="H7" s="49"/>
      <c r="I7" s="49"/>
      <c r="J7" s="49"/>
    </row>
    <row r="8" spans="1:10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0" ht="36.75" customHeight="1">
      <c r="A9" s="49"/>
      <c r="B9" s="53" t="s">
        <v>231</v>
      </c>
      <c r="C9" s="53"/>
      <c r="D9" s="45" t="str">
        <f>IF(D5="C3","25 %",IF(D5="","","35 %"))</f>
        <v/>
      </c>
      <c r="E9" s="28" t="s">
        <v>16</v>
      </c>
      <c r="F9" s="49"/>
      <c r="G9" s="49"/>
      <c r="H9" s="49"/>
      <c r="I9" s="49"/>
      <c r="J9" s="49"/>
    </row>
    <row r="10" spans="1:10" ht="20.100000000000001" customHeight="1">
      <c r="A10" s="49"/>
      <c r="B10" s="49"/>
      <c r="C10" s="49"/>
      <c r="D10" s="49"/>
      <c r="E10" s="49"/>
      <c r="F10" s="52" t="s">
        <v>36</v>
      </c>
      <c r="G10" s="52"/>
      <c r="H10" s="52" t="s">
        <v>9</v>
      </c>
      <c r="I10" s="52"/>
      <c r="J10" s="49"/>
    </row>
    <row r="11" spans="1:10">
      <c r="A11" s="49"/>
      <c r="B11" s="49"/>
      <c r="C11" s="3" t="s">
        <v>5</v>
      </c>
      <c r="D11" s="29">
        <v>0</v>
      </c>
      <c r="E11" s="49"/>
      <c r="F11" s="52">
        <f>IF('Cálculo subvención'!E9="No",0,IF('Cálculo subvención'!D12&lt;H17,'Cálculo subvención'!D12,H17))</f>
        <v>0</v>
      </c>
      <c r="G11" s="52"/>
      <c r="H11" s="52"/>
      <c r="I11" s="52" t="s">
        <v>16</v>
      </c>
      <c r="J11" s="49"/>
    </row>
    <row r="12" spans="1:10">
      <c r="A12" s="49"/>
      <c r="B12" s="49"/>
      <c r="C12" s="49" t="str">
        <f>IF(E9='Cálculo subvención'!I12,"",IF(D7='Cálculo subvención'!F3,"",IF(D7='Cálculo subvención'!F4,'Cálculo subvención'!G4,IF(D7='Cálculo subvención'!F5,'Cálculo subvención'!G5,'Cálculo subvención'!G6))))</f>
        <v/>
      </c>
      <c r="D12" s="49" t="str">
        <f>IF(E9="No","",IF(D7='Cálculo subvención'!F4,D11*'Cálculo subvención'!G4,IF(D7='Cálculo subvención'!F5,D11*'Cálculo subvención'!G5,IF(D7='Cálculo subvención'!F6,D11*'Cálculo subvención'!G6,""))))</f>
        <v/>
      </c>
      <c r="E12" s="49"/>
      <c r="F12" s="52"/>
      <c r="G12" s="52"/>
      <c r="H12" s="52"/>
      <c r="I12" s="52" t="s">
        <v>17</v>
      </c>
      <c r="J12" s="49"/>
    </row>
    <row r="13" spans="1:10">
      <c r="A13" s="49"/>
      <c r="B13" s="49"/>
      <c r="C13" s="49"/>
      <c r="D13" s="49"/>
      <c r="E13" s="49"/>
      <c r="F13" s="52" t="s">
        <v>39</v>
      </c>
      <c r="G13" s="52"/>
      <c r="H13" s="52" t="s">
        <v>37</v>
      </c>
      <c r="I13" s="52" t="s">
        <v>31</v>
      </c>
      <c r="J13" s="49"/>
    </row>
    <row r="14" spans="1:10">
      <c r="A14" s="49"/>
      <c r="B14" s="49"/>
      <c r="C14" s="3" t="s">
        <v>6</v>
      </c>
      <c r="D14" s="30">
        <v>0</v>
      </c>
      <c r="E14" s="49"/>
      <c r="F14" s="52">
        <f>IF('Cálculo subvención'!D14=0,0,IF(H14&gt;F11,F11/('Cálculo subvención'!D14+'Cálculo subvención'!D16),H14/('Cálculo subvención'!D14+'Cálculo subvención'!D16)))</f>
        <v>0</v>
      </c>
      <c r="G14" s="52"/>
      <c r="H14" s="52">
        <f>IF('Cálculo subvención'!E9="No",0,IF('Cálculo subvención'!D7='Cálculo subvención'!F4,'Cálculo subvención'!D14*'Cálculo subvención'!H4,IF('Cálculo subvención'!D7='Cálculo subvención'!F5,'Cálculo subvención'!D14*'Cálculo subvención'!H5,IF('Cálculo subvención'!D7='Cálculo subvención'!F6,'Cálculo subvención'!D14*'Cálculo subvención'!H6,0))))</f>
        <v>0</v>
      </c>
      <c r="I14" s="52"/>
      <c r="J14" s="49"/>
    </row>
    <row r="15" spans="1:10">
      <c r="A15" s="49"/>
      <c r="B15" s="49"/>
      <c r="C15" s="49"/>
      <c r="D15" s="49"/>
      <c r="E15" s="49"/>
      <c r="F15" s="52"/>
      <c r="G15" s="52"/>
      <c r="H15" s="52"/>
      <c r="I15" s="52"/>
      <c r="J15" s="49"/>
    </row>
    <row r="16" spans="1:10">
      <c r="A16" s="49"/>
      <c r="B16" s="49"/>
      <c r="C16" s="5" t="s">
        <v>7</v>
      </c>
      <c r="D16" s="30">
        <v>0</v>
      </c>
      <c r="E16" s="49"/>
      <c r="F16" s="52" t="s">
        <v>38</v>
      </c>
      <c r="G16" s="52"/>
      <c r="H16" s="52" t="s">
        <v>8</v>
      </c>
      <c r="I16" s="52"/>
      <c r="J16" s="49"/>
    </row>
    <row r="17" spans="1:10" ht="17.25">
      <c r="A17" s="49"/>
      <c r="B17" s="49"/>
      <c r="C17" s="5" t="s">
        <v>34</v>
      </c>
      <c r="D17" s="31">
        <v>0</v>
      </c>
      <c r="E17" s="49"/>
      <c r="F17" s="52">
        <f>IF('Cálculo subvención'!E9="No",0,IF('Cálculo subvención'!D7='Cálculo subvención'!F4,'Cálculo subvención'!D17*'Cálculo subvención'!I4,IF('Cálculo subvención'!D7='Cálculo subvención'!F5,'Cálculo subvención'!D17*'Cálculo subvención'!I5,IF('Cálculo subvención'!D7='Cálculo subvención'!F6,'Cálculo subvención'!D17*'Cálculo subvención'!I6,0))))</f>
        <v>0</v>
      </c>
      <c r="G17" s="52"/>
      <c r="H17" s="52">
        <f>+H14+F17</f>
        <v>0</v>
      </c>
      <c r="I17" s="52"/>
      <c r="J17" s="49"/>
    </row>
    <row r="18" spans="1:10" ht="20.100000000000001" customHeight="1">
      <c r="A18" s="49"/>
      <c r="B18" s="49"/>
      <c r="C18" s="49"/>
      <c r="D18" s="49"/>
      <c r="E18" s="49"/>
      <c r="F18" s="52"/>
      <c r="G18" s="52"/>
      <c r="H18" s="52"/>
      <c r="I18" s="52"/>
      <c r="J18" s="49"/>
    </row>
    <row r="19" spans="1:10">
      <c r="A19" s="49"/>
      <c r="B19" s="49"/>
      <c r="C19" s="4" t="s">
        <v>24</v>
      </c>
      <c r="D19" s="29">
        <v>0</v>
      </c>
      <c r="E19" s="49"/>
      <c r="F19" s="52"/>
      <c r="G19" s="52" t="s">
        <v>20</v>
      </c>
      <c r="H19" s="52" t="e">
        <f>IF('Cálculo subvención'!D12+H14&gt;0,IF('Cálculo subvención'!D19&gt;0,IF('Cálculo subvención'!D14&gt;1,IF('Cálculo subvención'!D19&gt;12000,12000,IF('Cálculo subvención'!D19&gt;'Cálculo subvención'!D14*1000, 'Cálculo subvención'!D14*1000,'Cálculo subvención'!D19)),IF('Cálculo subvención'!D19&gt;1000,1000,'Cálculo subvención'!D19)),0),0)</f>
        <v>#VALUE!</v>
      </c>
      <c r="I19" s="52"/>
      <c r="J19" s="49"/>
    </row>
    <row r="20" spans="1:10">
      <c r="A20" s="49"/>
      <c r="B20" s="49"/>
      <c r="C20" s="37" t="s">
        <v>10</v>
      </c>
      <c r="D20" s="38">
        <f>IF(D11&gt;0,IF(D19&gt;0,IF('Cálculo subvención'!H19&gt;H21,H21,'Cálculo subvención'!H19),0),0)</f>
        <v>0</v>
      </c>
      <c r="E20" s="49"/>
      <c r="F20" s="52"/>
      <c r="G20" s="52"/>
      <c r="H20" s="52"/>
      <c r="I20" s="52"/>
      <c r="J20" s="49"/>
    </row>
    <row r="21" spans="1:10" ht="20.100000000000001" customHeight="1" thickBot="1">
      <c r="A21" s="49"/>
      <c r="B21" s="49"/>
      <c r="C21" s="49"/>
      <c r="D21" s="49"/>
      <c r="E21" s="49"/>
      <c r="F21" s="52"/>
      <c r="G21" s="52" t="s">
        <v>21</v>
      </c>
      <c r="H21" s="52" t="e">
        <f>IF(D12+H14&gt;0,IF(D19&gt;0,IF(D14&gt;0,D14*1000,D19),0),0)</f>
        <v>#VALUE!</v>
      </c>
      <c r="I21" s="52"/>
      <c r="J21" s="49"/>
    </row>
    <row r="22" spans="1:10" ht="17.25" thickTop="1" thickBot="1">
      <c r="A22" s="49"/>
      <c r="B22" s="49"/>
      <c r="C22" s="36" t="str">
        <f>IF(D19=0,IF(D17=0,"Subvención Viv","Subvención Viv+Local"),IF(D17=0,"Subvención Viv+Amianto","Subvención Viv+Local+Amianto"))</f>
        <v>Subvención Viv</v>
      </c>
      <c r="D22" s="51">
        <f>IF(E9="No",0,IF(D12&lt;'Cálculo subvención'!H17,D12+D20,'Cálculo subvención'!H17+D20))</f>
        <v>0</v>
      </c>
      <c r="E22" s="49"/>
      <c r="F22" s="49"/>
      <c r="G22" s="49"/>
      <c r="H22" s="49"/>
      <c r="I22" s="49"/>
      <c r="J22" s="49"/>
    </row>
    <row r="23" spans="1:10" ht="16.5" thickTop="1" thickBot="1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17.25" thickTop="1" thickBot="1">
      <c r="A24" s="49"/>
      <c r="B24" s="49"/>
      <c r="C24" s="35" t="s">
        <v>35</v>
      </c>
      <c r="D24" s="51">
        <f>+D22/2</f>
        <v>0</v>
      </c>
      <c r="E24" s="49"/>
      <c r="F24" s="49"/>
      <c r="G24" s="49"/>
      <c r="H24" s="49"/>
      <c r="I24" s="49"/>
      <c r="J24" s="49"/>
    </row>
    <row r="25" spans="1:10" ht="15.75" thickTop="1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0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0">
      <c r="A27" s="49" t="s">
        <v>235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0" s="6" customFormat="1" ht="21" customHeight="1">
      <c r="A28" s="49" t="s">
        <v>236</v>
      </c>
      <c r="B28" s="49"/>
      <c r="C28" s="49"/>
      <c r="D28" s="49"/>
      <c r="E28" s="49"/>
      <c r="F28" s="49"/>
      <c r="G28" s="49"/>
      <c r="H28" s="49"/>
      <c r="I28" s="49"/>
      <c r="J28" s="49"/>
    </row>
    <row r="29" spans="1:10" s="6" customFormat="1">
      <c r="A29" s="49" t="s">
        <v>237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10">
      <c r="A30" s="49" t="s">
        <v>238</v>
      </c>
      <c r="B30" s="49"/>
      <c r="C30" s="49"/>
      <c r="D30" s="49"/>
      <c r="E30" s="49"/>
      <c r="F30" s="49"/>
      <c r="G30" s="49"/>
      <c r="H30" s="49"/>
      <c r="I30" s="49"/>
      <c r="J30" s="49"/>
    </row>
    <row r="31" spans="1:10">
      <c r="A31" s="49" t="s">
        <v>239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0">
      <c r="A32" s="49" t="s">
        <v>240</v>
      </c>
      <c r="B32" s="49"/>
      <c r="C32" s="49"/>
      <c r="D32" s="49"/>
      <c r="E32" s="49"/>
      <c r="F32" s="49"/>
      <c r="G32" s="49"/>
      <c r="H32" s="49"/>
      <c r="I32" s="49"/>
      <c r="J32" s="49"/>
    </row>
  </sheetData>
  <mergeCells count="6">
    <mergeCell ref="B9:C9"/>
    <mergeCell ref="H1:I1"/>
    <mergeCell ref="B1:G1"/>
    <mergeCell ref="C2:D2"/>
    <mergeCell ref="C3:D3"/>
    <mergeCell ref="C4:D4"/>
  </mergeCells>
  <dataValidations count="4">
    <dataValidation type="whole" allowBlank="1" showInputMessage="1" showErrorMessage="1" error="Valor entre 1 y 99" sqref="F24 E19">
      <formula1>1</formula1>
      <formula2>100</formula2>
    </dataValidation>
    <dataValidation type="whole" allowBlank="1" showInputMessage="1" showErrorMessage="1" error="Valor entre 1 y 99" sqref="D14">
      <formula1>0</formula1>
      <formula2>100</formula2>
    </dataValidation>
    <dataValidation type="list" allowBlank="1" showInputMessage="1" showErrorMessage="1" sqref="E9">
      <formula1>$I$11:$I$13</formula1>
    </dataValidation>
    <dataValidation type="list" allowBlank="1" showInputMessage="1" showErrorMessage="1" sqref="D7">
      <formula1>$F$3:$F$6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Zona_climatica!$A$2:$A$180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="120" zoomScaleNormal="120" workbookViewId="0"/>
  </sheetViews>
  <sheetFormatPr baseColWidth="10" defaultRowHeight="15"/>
  <cols>
    <col min="1" max="1" width="12.7109375" customWidth="1"/>
    <col min="2" max="2" width="15.7109375" customWidth="1"/>
    <col min="3" max="3" width="35.7109375" customWidth="1"/>
    <col min="4" max="4" width="25.7109375" customWidth="1"/>
    <col min="5" max="5" width="15.7109375" customWidth="1"/>
    <col min="6" max="7" width="24.42578125" customWidth="1"/>
    <col min="8" max="8" width="10.28515625" customWidth="1"/>
    <col min="9" max="9" width="6.7109375" customWidth="1"/>
    <col min="10" max="10" width="13.5703125" customWidth="1"/>
    <col min="11" max="11" width="13.7109375" customWidth="1"/>
  </cols>
  <sheetData>
    <row r="1" spans="1:13" ht="24.95" customHeight="1" thickBot="1">
      <c r="A1" s="49"/>
      <c r="B1" s="54" t="s">
        <v>25</v>
      </c>
      <c r="C1" s="54"/>
      <c r="D1" s="54"/>
      <c r="E1" s="54"/>
      <c r="F1" s="54"/>
      <c r="G1" s="49"/>
      <c r="H1" s="49"/>
      <c r="I1" s="49"/>
      <c r="J1" s="49"/>
      <c r="K1" s="49"/>
    </row>
    <row r="2" spans="1:13" ht="30" customHeight="1">
      <c r="A2" s="49"/>
      <c r="B2" s="33" t="s">
        <v>41</v>
      </c>
      <c r="C2" s="63" t="str">
        <f>IF('Cálculo subvención'!C2:D2="","",'Cálculo subvención'!C2:D2)</f>
        <v/>
      </c>
      <c r="D2" s="64"/>
      <c r="E2" s="49"/>
      <c r="F2" s="7" t="s">
        <v>3</v>
      </c>
      <c r="G2" s="9" t="s">
        <v>32</v>
      </c>
      <c r="H2" s="49"/>
      <c r="I2" s="65" t="s">
        <v>23</v>
      </c>
      <c r="J2" s="66"/>
      <c r="K2" s="49"/>
    </row>
    <row r="3" spans="1:13" ht="21.95" customHeight="1">
      <c r="A3" s="49"/>
      <c r="B3" s="27" t="s">
        <v>42</v>
      </c>
      <c r="C3" s="61" t="str">
        <f>IF('Cálculo subvención'!C3:D3="","",'Cálculo subvención'!C3:D3)</f>
        <v/>
      </c>
      <c r="D3" s="62"/>
      <c r="E3" s="49"/>
      <c r="F3" s="10" t="s">
        <v>18</v>
      </c>
      <c r="G3" s="22"/>
      <c r="H3" s="49"/>
      <c r="I3" s="25">
        <v>2019</v>
      </c>
      <c r="J3" s="39">
        <v>7519.59</v>
      </c>
      <c r="K3" s="49"/>
    </row>
    <row r="4" spans="1:13" ht="21.95" customHeight="1">
      <c r="A4" s="49"/>
      <c r="B4" s="27" t="s">
        <v>43</v>
      </c>
      <c r="C4" s="61" t="str">
        <f>IF('Cálculo subvención'!C4:D4="","",'Cálculo subvención'!C4:D4)</f>
        <v/>
      </c>
      <c r="D4" s="62"/>
      <c r="E4" s="49"/>
      <c r="F4" s="14" t="s">
        <v>0</v>
      </c>
      <c r="G4" s="23">
        <v>20250</v>
      </c>
      <c r="H4" s="49"/>
      <c r="I4" s="14">
        <v>2020</v>
      </c>
      <c r="J4" s="41">
        <v>7519.59</v>
      </c>
      <c r="K4" s="49"/>
    </row>
    <row r="5" spans="1:13" ht="21.95" customHeight="1">
      <c r="A5" s="49"/>
      <c r="B5" s="49"/>
      <c r="C5" s="49"/>
      <c r="D5" s="49"/>
      <c r="E5" s="49"/>
      <c r="F5" s="14" t="s">
        <v>1</v>
      </c>
      <c r="G5" s="23">
        <v>22308</v>
      </c>
      <c r="H5" s="49"/>
      <c r="I5" s="14">
        <v>2021</v>
      </c>
      <c r="J5" s="41">
        <v>7908.6</v>
      </c>
      <c r="K5" s="49"/>
    </row>
    <row r="6" spans="1:13" ht="21.95" customHeight="1" thickBot="1">
      <c r="A6" s="49"/>
      <c r="B6" s="49"/>
      <c r="C6" s="49"/>
      <c r="D6" s="49"/>
      <c r="E6" s="49"/>
      <c r="F6" s="18" t="s">
        <v>2</v>
      </c>
      <c r="G6" s="24">
        <v>26750</v>
      </c>
      <c r="H6" s="49"/>
      <c r="I6" s="18">
        <v>2022</v>
      </c>
      <c r="J6" s="40">
        <v>8106.28</v>
      </c>
      <c r="K6" s="49"/>
      <c r="L6" s="26"/>
      <c r="M6" s="26"/>
    </row>
    <row r="7" spans="1:13">
      <c r="A7" s="49"/>
      <c r="C7" s="1" t="s">
        <v>28</v>
      </c>
      <c r="D7" s="28"/>
      <c r="E7" s="49"/>
      <c r="F7" s="49"/>
      <c r="G7" s="49"/>
      <c r="H7" s="49"/>
      <c r="I7" s="49"/>
      <c r="J7" s="49"/>
      <c r="K7" s="49"/>
      <c r="L7" s="26"/>
      <c r="M7" s="26"/>
    </row>
    <row r="8" spans="1:13">
      <c r="A8" s="49"/>
      <c r="B8" s="49"/>
      <c r="C8" s="49"/>
      <c r="D8" s="49"/>
      <c r="E8" s="49"/>
      <c r="F8" s="52"/>
      <c r="G8" s="52">
        <f>IF('Cálculo subvención'!E9="No",0,IF('Cálculo subvención'!D7='Cálculo subvención'!F3,0,IF('Cálculo subvención'!D7='Cálculo subvención'!F4,Vulnerabilidad!G4,IF('Cálculo subvención'!D7='Cálculo subvención'!F5,Vulnerabilidad!G5,Vulnerabilidad!G6))))</f>
        <v>0</v>
      </c>
      <c r="H8" s="52"/>
      <c r="I8" s="52">
        <v>0</v>
      </c>
      <c r="J8" s="52">
        <v>0</v>
      </c>
      <c r="K8" s="49"/>
      <c r="L8" s="26"/>
      <c r="M8" s="26"/>
    </row>
    <row r="9" spans="1:13">
      <c r="A9" s="49"/>
      <c r="C9" s="2" t="s">
        <v>13</v>
      </c>
      <c r="D9" s="29">
        <v>0</v>
      </c>
      <c r="E9" s="49"/>
      <c r="F9" s="52"/>
      <c r="G9" s="52"/>
      <c r="H9" s="52"/>
      <c r="I9" s="52">
        <v>1</v>
      </c>
      <c r="J9" s="52">
        <v>1</v>
      </c>
      <c r="K9" s="49"/>
      <c r="L9" s="26"/>
      <c r="M9" s="26"/>
    </row>
    <row r="10" spans="1:13">
      <c r="A10" s="49"/>
      <c r="B10" s="49"/>
      <c r="C10" s="49"/>
      <c r="D10" s="49"/>
      <c r="E10" s="49"/>
      <c r="F10" s="52"/>
      <c r="G10" s="52"/>
      <c r="H10" s="52"/>
      <c r="I10" s="52">
        <v>2</v>
      </c>
      <c r="J10" s="52" t="s">
        <v>15</v>
      </c>
      <c r="K10" s="49"/>
      <c r="L10" s="26"/>
      <c r="M10" s="26"/>
    </row>
    <row r="11" spans="1:13">
      <c r="A11" s="49"/>
      <c r="C11" s="1" t="s">
        <v>12</v>
      </c>
      <c r="D11" s="28">
        <v>0</v>
      </c>
      <c r="E11" s="49"/>
      <c r="F11" s="52"/>
      <c r="G11" s="52"/>
      <c r="H11" s="52"/>
      <c r="I11" s="52" t="s">
        <v>14</v>
      </c>
      <c r="J11" s="52"/>
      <c r="K11" s="49"/>
      <c r="L11" s="26"/>
      <c r="M11" s="26"/>
    </row>
    <row r="12" spans="1:13">
      <c r="A12" s="49"/>
      <c r="B12" s="49"/>
      <c r="C12" s="49"/>
      <c r="D12" s="49"/>
      <c r="E12" s="49"/>
      <c r="F12" s="52"/>
      <c r="G12" s="52"/>
      <c r="H12" s="52"/>
      <c r="I12" s="52"/>
      <c r="J12" s="52"/>
      <c r="K12" s="49"/>
      <c r="L12" s="26"/>
      <c r="M12" s="26"/>
    </row>
    <row r="13" spans="1:13">
      <c r="A13" s="49"/>
      <c r="C13" s="1" t="s">
        <v>11</v>
      </c>
      <c r="D13" s="28">
        <v>0</v>
      </c>
      <c r="E13" s="49"/>
      <c r="F13" s="52" t="s">
        <v>23</v>
      </c>
      <c r="G13" s="52" t="str">
        <f>IF(Vulnerabilidad!D7=Vulnerabilidad!I27,"",IF(Vulnerabilidad!D7=Vulnerabilidad!I3,Vulnerabilidad!J3,IF(Vulnerabilidad!D7=Vulnerabilidad!I4,Vulnerabilidad!J4,IF(Vulnerabilidad!D7=Vulnerabilidad!I5,Vulnerabilidad!J5,IF(Vulnerabilidad!D7=Vulnerabilidad!I6,Vulnerabilidad!J6)))))</f>
        <v/>
      </c>
      <c r="H13" s="52"/>
      <c r="I13" s="52"/>
      <c r="J13" s="52"/>
      <c r="K13" s="49"/>
      <c r="L13" s="26"/>
      <c r="M13" s="26"/>
    </row>
    <row r="14" spans="1:13">
      <c r="A14" s="49"/>
      <c r="B14" s="49"/>
      <c r="C14" s="49"/>
      <c r="D14" s="49"/>
      <c r="E14" s="49"/>
      <c r="F14" s="52"/>
      <c r="G14" s="52"/>
      <c r="H14" s="52"/>
      <c r="I14" s="52"/>
      <c r="J14" s="52"/>
      <c r="K14" s="49"/>
      <c r="L14" s="26"/>
      <c r="M14" s="26"/>
    </row>
    <row r="15" spans="1:13">
      <c r="A15" s="49"/>
      <c r="B15" s="49"/>
      <c r="C15" s="37" t="s">
        <v>26</v>
      </c>
      <c r="D15" s="34" t="str">
        <f>IF(D7="","No tiene vulnerabilidad",IF(Vulnerabilidad!G18+Vulnerabilidad!I18&gt;0,"3 veces IPREM",IF(Vulnerabilidad!G17+Vulnerabilidad!I17&gt;0,"2,7 veces IPREM",IF(Vulnerabilidad!G16+Vulnerabilidad!I16&gt;0,"2,5 veces IPREM",IF(Vulnerabilidad!G15+Vulnerabilidad!I15&gt;0,"2 veces IPREM","No tiene vulnerabilidad")))))</f>
        <v>No tiene vulnerabilidad</v>
      </c>
      <c r="E15" s="49"/>
      <c r="F15" s="52">
        <f>IF(G8&gt;0,IF(Vulnerabilidad!D11=0,IF(Vulnerabilidad!D13=0,IF(Vulnerabilidad!D9&gt;Vulnerabilidad!J3*2,"No","Sí"),"No"),"No"),0)</f>
        <v>0</v>
      </c>
      <c r="G15" s="52">
        <f>IF(Vulnerabilidad!D7="",0,IF(Vulnerabilidad!D11=0,IF(Vulnerabilidad!D9&gt;G13*2,0,G13*2),0))</f>
        <v>0</v>
      </c>
      <c r="H15" s="52"/>
      <c r="I15" s="52">
        <f>IF(Vulnerabilidad!D7="",0,IF(Vulnerabilidad!D13=0,IF(Vulnerabilidad!D9&gt;G13*2,0,G13*2),0))</f>
        <v>0</v>
      </c>
      <c r="J15" s="52">
        <v>2019</v>
      </c>
      <c r="K15" s="49"/>
      <c r="L15" s="26"/>
      <c r="M15" s="26"/>
    </row>
    <row r="16" spans="1:13">
      <c r="A16" s="49"/>
      <c r="B16" s="49"/>
      <c r="C16" s="49"/>
      <c r="D16" s="49"/>
      <c r="E16" s="49"/>
      <c r="F16" s="52">
        <f>IF(G8&gt;0,IF(Vulnerabilidad!D11=1,IF(Vulnerabilidad!D13=1,IF(Vulnerabilidad!D9&gt;Vulnerabilidad!J3*2.5,"No","Sí"),"No"),"No"),0)</f>
        <v>0</v>
      </c>
      <c r="G16" s="52">
        <f>IF(Vulnerabilidad!D7="",0,IF(Vulnerabilidad!D11=1,IF(Vulnerabilidad!D9&gt;G13*2.5,0,G13*2.5),0))</f>
        <v>0</v>
      </c>
      <c r="H16" s="52"/>
      <c r="I16" s="52">
        <f>IF(Vulnerabilidad!D7="",0,IF(Vulnerabilidad!D13=1,IF(Vulnerabilidad!D9&gt;G13*2.5,0,G13*2.5),0))</f>
        <v>0</v>
      </c>
      <c r="J16" s="52">
        <v>2020</v>
      </c>
      <c r="K16" s="49"/>
      <c r="L16" s="26"/>
      <c r="M16" s="26"/>
    </row>
    <row r="17" spans="1:13">
      <c r="A17" s="49"/>
      <c r="B17" s="49"/>
      <c r="C17" s="49"/>
      <c r="D17" s="49"/>
      <c r="E17" s="49"/>
      <c r="F17" s="52">
        <f>IF(G8&gt;0,IF(Vulnerabilidad!D11=2,IF(Vulnerabilidad!D13="2 o más",IF(Vulnerabilidad!D9&gt;Vulnerabilidad!J3*2.7,"No","Sí"),"No"),"No"),0)</f>
        <v>0</v>
      </c>
      <c r="G17" s="52">
        <f>IF(Vulnerabilidad!D7="",0,IF(Vulnerabilidad!D11=2,IF(Vulnerabilidad!D9&gt;G13*2.7,0,G13*2.7),0))</f>
        <v>0</v>
      </c>
      <c r="H17" s="52"/>
      <c r="I17" s="52">
        <f>IF(Vulnerabilidad!D7="",0,IF(Vulnerabilidad!D13=J10,IF(Vulnerabilidad!D9&gt;G13*2.7,0,G13*2.7),0))</f>
        <v>0</v>
      </c>
      <c r="J17" s="52">
        <v>2021</v>
      </c>
      <c r="K17" s="49"/>
      <c r="L17" s="26"/>
      <c r="M17" s="26"/>
    </row>
    <row r="18" spans="1:13" s="6" customFormat="1">
      <c r="A18" s="49"/>
      <c r="B18" s="49"/>
      <c r="C18" s="37" t="s">
        <v>27</v>
      </c>
      <c r="D18" s="32">
        <f>IF(D15="No tiene vulnerabilidad",0,IF(Vulnerabilidad!G8&gt;Vulnerabilidad!G20,Vulnerabilidad!G20,Vulnerabilidad!G8))</f>
        <v>0</v>
      </c>
      <c r="E18" s="49"/>
      <c r="F18" s="52"/>
      <c r="G18" s="52">
        <f>IF(Vulnerabilidad!D7="",0,IF(Vulnerabilidad!D11=I11,IF(Vulnerabilidad!D9&gt;G13*3,0,G13*3),0))</f>
        <v>0</v>
      </c>
      <c r="H18" s="52"/>
      <c r="I18" s="52">
        <f>IF(Vulnerabilidad!D7="",0,IF(Vulnerabilidad!D13=J10,IF(Vulnerabilidad!D9&gt;G13*3,0,G13*3),0))</f>
        <v>0</v>
      </c>
      <c r="J18" s="52">
        <v>2022</v>
      </c>
      <c r="K18" s="49"/>
      <c r="L18" s="26"/>
      <c r="M18" s="26"/>
    </row>
    <row r="19" spans="1:13" s="6" customFormat="1" ht="15.75" thickBot="1">
      <c r="A19" s="49"/>
      <c r="B19" s="49"/>
      <c r="C19" s="49"/>
      <c r="D19" s="49"/>
      <c r="E19" s="49"/>
      <c r="F19" s="52"/>
      <c r="G19" s="52"/>
      <c r="H19" s="52"/>
      <c r="I19" s="52"/>
      <c r="J19" s="52"/>
      <c r="K19" s="49"/>
      <c r="L19" s="26"/>
      <c r="M19" s="26"/>
    </row>
    <row r="20" spans="1:13" s="6" customFormat="1" ht="17.25" thickTop="1" thickBot="1">
      <c r="A20" s="49"/>
      <c r="B20" s="49"/>
      <c r="C20" s="36" t="s">
        <v>33</v>
      </c>
      <c r="D20" s="51">
        <f>IF(D18&gt;0,D18-'Cálculo subvención'!F14,0)</f>
        <v>0</v>
      </c>
      <c r="E20" s="49"/>
      <c r="F20" s="52" t="s">
        <v>22</v>
      </c>
      <c r="G20" s="52">
        <f>IF(G8&gt;0,'Cálculo subvención'!D11/('Cálculo subvención'!D14+'Cálculo subvención'!D16),0)</f>
        <v>0</v>
      </c>
      <c r="H20" s="52"/>
      <c r="I20" s="52"/>
      <c r="J20" s="52"/>
      <c r="K20" s="49"/>
      <c r="L20" s="26"/>
      <c r="M20" s="26"/>
    </row>
    <row r="21" spans="1:13" s="6" customFormat="1" ht="15.75" thickTop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26"/>
      <c r="M21" s="26"/>
    </row>
    <row r="22" spans="1:13" s="6" customFormat="1">
      <c r="K22" s="26"/>
      <c r="L22" s="26"/>
      <c r="M22" s="26"/>
    </row>
    <row r="23" spans="1:13" s="6" customFormat="1">
      <c r="K23" s="26"/>
      <c r="L23" s="26"/>
      <c r="M23" s="26"/>
    </row>
    <row r="24" spans="1:13" s="6" customFormat="1"/>
    <row r="25" spans="1:13" s="6" customFormat="1"/>
    <row r="26" spans="1:13" s="6" customFormat="1"/>
    <row r="27" spans="1:13" s="6" customFormat="1"/>
    <row r="28" spans="1:13" s="6" customFormat="1"/>
    <row r="29" spans="1:13" s="6" customFormat="1"/>
    <row r="30" spans="1:13" s="6" customFormat="1"/>
    <row r="31" spans="1:13" s="6" customFormat="1"/>
    <row r="32" spans="1:13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</sheetData>
  <mergeCells count="5">
    <mergeCell ref="C3:D3"/>
    <mergeCell ref="C4:D4"/>
    <mergeCell ref="C2:D2"/>
    <mergeCell ref="I2:J2"/>
    <mergeCell ref="B1:F1"/>
  </mergeCells>
  <conditionalFormatting sqref="D15">
    <cfRule type="containsText" dxfId="0" priority="1" operator="containsText" text="No tiene vulnerabilidad">
      <formula>NOT(ISERROR(SEARCH("No tiene vulnerabilidad",D15)))</formula>
    </cfRule>
  </conditionalFormatting>
  <dataValidations count="3">
    <dataValidation type="list" allowBlank="1" showInputMessage="1" showErrorMessage="1" sqref="D7">
      <formula1>$J$14:$J$18</formula1>
    </dataValidation>
    <dataValidation type="list" allowBlank="1" showInputMessage="1" showErrorMessage="1" sqref="D11">
      <formula1>$I$8:$I$11</formula1>
    </dataValidation>
    <dataValidation type="list" allowBlank="1" showInputMessage="1" showErrorMessage="1" sqref="D13">
      <formula1>$J$8:$J$10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workbookViewId="0"/>
  </sheetViews>
  <sheetFormatPr baseColWidth="10" defaultRowHeight="15"/>
  <cols>
    <col min="1" max="1" width="30.28515625" customWidth="1"/>
    <col min="3" max="3" width="17.42578125" customWidth="1"/>
  </cols>
  <sheetData>
    <row r="1" spans="1:3">
      <c r="A1" s="42" t="s">
        <v>44</v>
      </c>
      <c r="B1" s="50" t="s">
        <v>45</v>
      </c>
      <c r="C1" s="50" t="s">
        <v>46</v>
      </c>
    </row>
    <row r="2" spans="1:3">
      <c r="A2" s="43" t="s">
        <v>47</v>
      </c>
      <c r="B2" s="43">
        <v>1269</v>
      </c>
      <c r="C2" s="50" t="s">
        <v>48</v>
      </c>
    </row>
    <row r="3" spans="1:3">
      <c r="A3" s="43" t="s">
        <v>49</v>
      </c>
      <c r="B3" s="43">
        <v>689</v>
      </c>
      <c r="C3" s="50" t="s">
        <v>50</v>
      </c>
    </row>
    <row r="4" spans="1:3">
      <c r="A4" s="43" t="s">
        <v>51</v>
      </c>
      <c r="B4" s="43">
        <v>1110</v>
      </c>
      <c r="C4" s="50" t="s">
        <v>48</v>
      </c>
    </row>
    <row r="5" spans="1:3">
      <c r="A5" s="43" t="s">
        <v>52</v>
      </c>
      <c r="B5" s="43">
        <v>608</v>
      </c>
      <c r="C5" s="50" t="s">
        <v>50</v>
      </c>
    </row>
    <row r="6" spans="1:3">
      <c r="A6" s="43" t="s">
        <v>53</v>
      </c>
      <c r="B6" s="43">
        <v>587</v>
      </c>
      <c r="C6" s="50" t="s">
        <v>50</v>
      </c>
    </row>
    <row r="7" spans="1:3">
      <c r="A7" s="43" t="s">
        <v>54</v>
      </c>
      <c r="B7" s="43">
        <v>670</v>
      </c>
      <c r="C7" s="50" t="s">
        <v>50</v>
      </c>
    </row>
    <row r="8" spans="1:3">
      <c r="A8" s="43" t="s">
        <v>55</v>
      </c>
      <c r="B8" s="43">
        <v>718</v>
      </c>
      <c r="C8" s="50" t="s">
        <v>50</v>
      </c>
    </row>
    <row r="9" spans="1:3">
      <c r="A9" s="43" t="s">
        <v>56</v>
      </c>
      <c r="B9" s="43">
        <v>476</v>
      </c>
      <c r="C9" s="50" t="s">
        <v>57</v>
      </c>
    </row>
    <row r="10" spans="1:3">
      <c r="A10" s="43" t="s">
        <v>58</v>
      </c>
      <c r="B10" s="43">
        <v>734</v>
      </c>
      <c r="C10" s="50" t="s">
        <v>50</v>
      </c>
    </row>
    <row r="11" spans="1:3">
      <c r="A11" s="43" t="s">
        <v>59</v>
      </c>
      <c r="B11" s="43">
        <v>919</v>
      </c>
      <c r="C11" s="50" t="s">
        <v>50</v>
      </c>
    </row>
    <row r="12" spans="1:3">
      <c r="A12" s="43" t="s">
        <v>60</v>
      </c>
      <c r="B12" s="43">
        <v>682</v>
      </c>
      <c r="C12" s="50" t="s">
        <v>50</v>
      </c>
    </row>
    <row r="13" spans="1:3">
      <c r="A13" s="43" t="s">
        <v>61</v>
      </c>
      <c r="B13" s="43">
        <v>771</v>
      </c>
      <c r="C13" s="50" t="s">
        <v>50</v>
      </c>
    </row>
    <row r="14" spans="1:3">
      <c r="A14" s="43" t="s">
        <v>62</v>
      </c>
      <c r="B14" s="43">
        <v>489</v>
      </c>
      <c r="C14" s="50" t="s">
        <v>57</v>
      </c>
    </row>
    <row r="15" spans="1:3">
      <c r="A15" s="43" t="s">
        <v>63</v>
      </c>
      <c r="B15" s="43">
        <v>618</v>
      </c>
      <c r="C15" s="50" t="s">
        <v>50</v>
      </c>
    </row>
    <row r="16" spans="1:3">
      <c r="A16" s="43" t="s">
        <v>64</v>
      </c>
      <c r="B16" s="43">
        <v>603</v>
      </c>
      <c r="C16" s="50" t="s">
        <v>50</v>
      </c>
    </row>
    <row r="17" spans="1:3">
      <c r="A17" s="43" t="s">
        <v>65</v>
      </c>
      <c r="B17" s="43">
        <v>995</v>
      </c>
      <c r="C17" s="50" t="s">
        <v>66</v>
      </c>
    </row>
    <row r="18" spans="1:3">
      <c r="A18" s="43" t="s">
        <v>67</v>
      </c>
      <c r="B18" s="43">
        <v>600</v>
      </c>
      <c r="C18" s="50" t="s">
        <v>50</v>
      </c>
    </row>
    <row r="19" spans="1:3">
      <c r="A19" s="43" t="s">
        <v>68</v>
      </c>
      <c r="B19" s="43">
        <v>1073</v>
      </c>
      <c r="C19" s="50" t="s">
        <v>48</v>
      </c>
    </row>
    <row r="20" spans="1:3">
      <c r="A20" s="43" t="s">
        <v>69</v>
      </c>
      <c r="B20" s="43">
        <v>735</v>
      </c>
      <c r="C20" s="50" t="s">
        <v>50</v>
      </c>
    </row>
    <row r="21" spans="1:3">
      <c r="A21" s="43" t="s">
        <v>70</v>
      </c>
      <c r="B21" s="43">
        <v>925</v>
      </c>
      <c r="C21" s="50" t="s">
        <v>50</v>
      </c>
    </row>
    <row r="22" spans="1:3">
      <c r="A22" s="43" t="s">
        <v>71</v>
      </c>
      <c r="B22" s="43">
        <v>1094</v>
      </c>
      <c r="C22" s="50" t="s">
        <v>48</v>
      </c>
    </row>
    <row r="23" spans="1:3">
      <c r="A23" s="43" t="s">
        <v>72</v>
      </c>
      <c r="B23" s="43">
        <v>689</v>
      </c>
      <c r="C23" s="50" t="s">
        <v>50</v>
      </c>
    </row>
    <row r="24" spans="1:3">
      <c r="A24" s="43" t="s">
        <v>73</v>
      </c>
      <c r="B24" s="43">
        <v>941</v>
      </c>
      <c r="C24" s="50" t="s">
        <v>50</v>
      </c>
    </row>
    <row r="25" spans="1:3">
      <c r="A25" s="43" t="s">
        <v>74</v>
      </c>
      <c r="B25" s="43">
        <v>1192</v>
      </c>
      <c r="C25" s="50" t="s">
        <v>48</v>
      </c>
    </row>
    <row r="26" spans="1:3">
      <c r="A26" s="43" t="s">
        <v>75</v>
      </c>
      <c r="B26" s="43">
        <v>715</v>
      </c>
      <c r="C26" s="50" t="s">
        <v>50</v>
      </c>
    </row>
    <row r="27" spans="1:3">
      <c r="A27" s="43" t="s">
        <v>76</v>
      </c>
      <c r="B27" s="43">
        <v>656</v>
      </c>
      <c r="C27" s="50" t="s">
        <v>50</v>
      </c>
    </row>
    <row r="28" spans="1:3">
      <c r="A28" s="43" t="s">
        <v>77</v>
      </c>
      <c r="B28" s="43">
        <v>975</v>
      </c>
      <c r="C28" s="50" t="s">
        <v>66</v>
      </c>
    </row>
    <row r="29" spans="1:3">
      <c r="A29" s="43" t="s">
        <v>78</v>
      </c>
      <c r="B29" s="43">
        <v>1222</v>
      </c>
      <c r="C29" s="50" t="s">
        <v>48</v>
      </c>
    </row>
    <row r="30" spans="1:3">
      <c r="A30" s="43" t="s">
        <v>79</v>
      </c>
      <c r="B30" s="43">
        <v>920</v>
      </c>
      <c r="C30" s="50" t="s">
        <v>50</v>
      </c>
    </row>
    <row r="31" spans="1:3">
      <c r="A31" s="43" t="s">
        <v>80</v>
      </c>
      <c r="B31" s="43">
        <v>1038</v>
      </c>
      <c r="C31" s="50" t="s">
        <v>48</v>
      </c>
    </row>
    <row r="32" spans="1:3">
      <c r="A32" s="43" t="s">
        <v>81</v>
      </c>
      <c r="B32" s="43">
        <v>802</v>
      </c>
      <c r="C32" s="50" t="s">
        <v>50</v>
      </c>
    </row>
    <row r="33" spans="1:3">
      <c r="A33" s="43" t="s">
        <v>82</v>
      </c>
      <c r="B33" s="43">
        <v>640</v>
      </c>
      <c r="C33" s="50" t="s">
        <v>50</v>
      </c>
    </row>
    <row r="34" spans="1:3">
      <c r="A34" s="43" t="s">
        <v>83</v>
      </c>
      <c r="B34" s="43">
        <v>777</v>
      </c>
      <c r="C34" s="50" t="s">
        <v>50</v>
      </c>
    </row>
    <row r="35" spans="1:3">
      <c r="A35" s="43" t="s">
        <v>84</v>
      </c>
      <c r="B35" s="43">
        <v>1150</v>
      </c>
      <c r="C35" s="50" t="s">
        <v>48</v>
      </c>
    </row>
    <row r="36" spans="1:3">
      <c r="A36" s="43" t="s">
        <v>85</v>
      </c>
      <c r="B36" s="43">
        <v>625</v>
      </c>
      <c r="C36" s="50" t="s">
        <v>50</v>
      </c>
    </row>
    <row r="37" spans="1:3">
      <c r="A37" s="43" t="s">
        <v>86</v>
      </c>
      <c r="B37" s="43">
        <v>622</v>
      </c>
      <c r="C37" s="50" t="s">
        <v>50</v>
      </c>
    </row>
    <row r="38" spans="1:3">
      <c r="A38" s="43" t="s">
        <v>87</v>
      </c>
      <c r="B38" s="43">
        <v>775</v>
      </c>
      <c r="C38" s="50" t="s">
        <v>50</v>
      </c>
    </row>
    <row r="39" spans="1:3">
      <c r="A39" s="43" t="s">
        <v>88</v>
      </c>
      <c r="B39" s="43">
        <v>1188</v>
      </c>
      <c r="C39" s="50" t="s">
        <v>48</v>
      </c>
    </row>
    <row r="40" spans="1:3">
      <c r="A40" s="43" t="s">
        <v>89</v>
      </c>
      <c r="B40" s="43">
        <v>919</v>
      </c>
      <c r="C40" s="50" t="s">
        <v>50</v>
      </c>
    </row>
    <row r="41" spans="1:3">
      <c r="A41" s="43" t="s">
        <v>90</v>
      </c>
      <c r="B41" s="43">
        <v>680</v>
      </c>
      <c r="C41" s="50" t="s">
        <v>50</v>
      </c>
    </row>
    <row r="42" spans="1:3">
      <c r="A42" s="43" t="s">
        <v>91</v>
      </c>
      <c r="B42" s="43">
        <v>753</v>
      </c>
      <c r="C42" s="50" t="s">
        <v>50</v>
      </c>
    </row>
    <row r="43" spans="1:3">
      <c r="A43" s="43" t="s">
        <v>92</v>
      </c>
      <c r="B43" s="43">
        <v>568</v>
      </c>
      <c r="C43" s="50" t="s">
        <v>50</v>
      </c>
    </row>
    <row r="44" spans="1:3">
      <c r="A44" s="43" t="s">
        <v>93</v>
      </c>
      <c r="B44" s="43">
        <v>675</v>
      </c>
      <c r="C44" s="50" t="s">
        <v>50</v>
      </c>
    </row>
    <row r="45" spans="1:3">
      <c r="A45" s="43" t="s">
        <v>94</v>
      </c>
      <c r="B45" s="43">
        <v>1029</v>
      </c>
      <c r="C45" s="50" t="s">
        <v>48</v>
      </c>
    </row>
    <row r="46" spans="1:3">
      <c r="A46" s="43" t="s">
        <v>95</v>
      </c>
      <c r="B46" s="43">
        <v>917</v>
      </c>
      <c r="C46" s="50" t="s">
        <v>50</v>
      </c>
    </row>
    <row r="47" spans="1:3">
      <c r="A47" s="43" t="s">
        <v>96</v>
      </c>
      <c r="B47" s="43">
        <v>761</v>
      </c>
      <c r="C47" s="50" t="s">
        <v>50</v>
      </c>
    </row>
    <row r="48" spans="1:3">
      <c r="A48" s="43" t="s">
        <v>97</v>
      </c>
      <c r="B48" s="43">
        <v>690</v>
      </c>
      <c r="C48" s="50" t="s">
        <v>50</v>
      </c>
    </row>
    <row r="49" spans="1:3">
      <c r="A49" s="43" t="s">
        <v>98</v>
      </c>
      <c r="B49" s="43">
        <v>883</v>
      </c>
      <c r="C49" s="50" t="s">
        <v>50</v>
      </c>
    </row>
    <row r="50" spans="1:3">
      <c r="A50" s="43" t="s">
        <v>99</v>
      </c>
      <c r="B50" s="43">
        <v>872</v>
      </c>
      <c r="C50" s="50" t="s">
        <v>50</v>
      </c>
    </row>
    <row r="51" spans="1:3">
      <c r="A51" s="43" t="s">
        <v>100</v>
      </c>
      <c r="B51" s="43">
        <v>817</v>
      </c>
      <c r="C51" s="50" t="s">
        <v>50</v>
      </c>
    </row>
    <row r="52" spans="1:3">
      <c r="A52" s="43" t="s">
        <v>101</v>
      </c>
      <c r="B52" s="43">
        <v>621</v>
      </c>
      <c r="C52" s="50" t="s">
        <v>50</v>
      </c>
    </row>
    <row r="53" spans="1:3">
      <c r="A53" s="43" t="s">
        <v>102</v>
      </c>
      <c r="B53" s="43">
        <v>648</v>
      </c>
      <c r="C53" s="50" t="s">
        <v>50</v>
      </c>
    </row>
    <row r="54" spans="1:3">
      <c r="A54" s="43" t="s">
        <v>103</v>
      </c>
      <c r="B54" s="43">
        <v>673</v>
      </c>
      <c r="C54" s="50" t="s">
        <v>50</v>
      </c>
    </row>
    <row r="55" spans="1:3">
      <c r="A55" s="43" t="s">
        <v>104</v>
      </c>
      <c r="B55" s="43">
        <v>909</v>
      </c>
      <c r="C55" s="50" t="s">
        <v>50</v>
      </c>
    </row>
    <row r="56" spans="1:3">
      <c r="A56" s="43" t="s">
        <v>105</v>
      </c>
      <c r="B56" s="43">
        <v>647</v>
      </c>
      <c r="C56" s="50" t="s">
        <v>50</v>
      </c>
    </row>
    <row r="57" spans="1:3">
      <c r="A57" s="43" t="s">
        <v>106</v>
      </c>
      <c r="B57" s="43">
        <v>901</v>
      </c>
      <c r="C57" s="50" t="s">
        <v>50</v>
      </c>
    </row>
    <row r="58" spans="1:3">
      <c r="A58" s="43" t="s">
        <v>107</v>
      </c>
      <c r="B58" s="43">
        <v>657</v>
      </c>
      <c r="C58" s="50" t="s">
        <v>50</v>
      </c>
    </row>
    <row r="59" spans="1:3">
      <c r="A59" s="43" t="s">
        <v>108</v>
      </c>
      <c r="B59" s="43">
        <v>664</v>
      </c>
      <c r="C59" s="50" t="s">
        <v>50</v>
      </c>
    </row>
    <row r="60" spans="1:3">
      <c r="A60" s="43" t="s">
        <v>109</v>
      </c>
      <c r="B60" s="43">
        <v>645</v>
      </c>
      <c r="C60" s="50" t="s">
        <v>50</v>
      </c>
    </row>
    <row r="61" spans="1:3">
      <c r="A61" s="43" t="s">
        <v>110</v>
      </c>
      <c r="B61" s="43">
        <v>562</v>
      </c>
      <c r="C61" s="50" t="s">
        <v>50</v>
      </c>
    </row>
    <row r="62" spans="1:3">
      <c r="A62" s="43" t="s">
        <v>111</v>
      </c>
      <c r="B62" s="43">
        <v>881</v>
      </c>
      <c r="C62" s="50" t="s">
        <v>50</v>
      </c>
    </row>
    <row r="63" spans="1:3">
      <c r="A63" s="43" t="s">
        <v>112</v>
      </c>
      <c r="B63" s="43">
        <v>1135</v>
      </c>
      <c r="C63" s="50" t="s">
        <v>48</v>
      </c>
    </row>
    <row r="64" spans="1:3">
      <c r="A64" s="43" t="s">
        <v>113</v>
      </c>
      <c r="B64" s="43">
        <v>1134</v>
      </c>
      <c r="C64" s="50" t="s">
        <v>48</v>
      </c>
    </row>
    <row r="65" spans="1:3">
      <c r="A65" s="43" t="s">
        <v>114</v>
      </c>
      <c r="B65" s="43">
        <v>1045</v>
      </c>
      <c r="C65" s="50" t="s">
        <v>48</v>
      </c>
    </row>
    <row r="66" spans="1:3">
      <c r="A66" s="43" t="s">
        <v>115</v>
      </c>
      <c r="B66" s="43">
        <v>623</v>
      </c>
      <c r="C66" s="50" t="s">
        <v>50</v>
      </c>
    </row>
    <row r="67" spans="1:3">
      <c r="A67" s="43" t="s">
        <v>116</v>
      </c>
      <c r="B67" s="43">
        <v>670</v>
      </c>
      <c r="C67" s="50" t="s">
        <v>50</v>
      </c>
    </row>
    <row r="68" spans="1:3">
      <c r="A68" s="43" t="s">
        <v>117</v>
      </c>
      <c r="B68" s="43">
        <v>832</v>
      </c>
      <c r="C68" s="50" t="s">
        <v>50</v>
      </c>
    </row>
    <row r="69" spans="1:3">
      <c r="A69" s="43" t="s">
        <v>118</v>
      </c>
      <c r="B69" s="43">
        <v>981</v>
      </c>
      <c r="C69" s="50" t="s">
        <v>66</v>
      </c>
    </row>
    <row r="70" spans="1:3">
      <c r="A70" s="43" t="s">
        <v>119</v>
      </c>
      <c r="B70" s="43">
        <v>1257</v>
      </c>
      <c r="C70" s="50" t="s">
        <v>48</v>
      </c>
    </row>
    <row r="71" spans="1:3">
      <c r="A71" s="43" t="s">
        <v>120</v>
      </c>
      <c r="B71" s="43">
        <v>1068</v>
      </c>
      <c r="C71" s="50" t="s">
        <v>48</v>
      </c>
    </row>
    <row r="72" spans="1:3">
      <c r="A72" s="43" t="s">
        <v>121</v>
      </c>
      <c r="B72" s="43">
        <v>1145</v>
      </c>
      <c r="C72" s="50" t="s">
        <v>48</v>
      </c>
    </row>
    <row r="73" spans="1:3">
      <c r="A73" s="43" t="s">
        <v>122</v>
      </c>
      <c r="B73" s="43">
        <v>1001</v>
      </c>
      <c r="C73" s="50" t="s">
        <v>48</v>
      </c>
    </row>
    <row r="74" spans="1:3">
      <c r="A74" s="43" t="s">
        <v>123</v>
      </c>
      <c r="B74" s="43">
        <v>677</v>
      </c>
      <c r="C74" s="50" t="s">
        <v>50</v>
      </c>
    </row>
    <row r="75" spans="1:3">
      <c r="A75" s="43" t="s">
        <v>124</v>
      </c>
      <c r="B75" s="43">
        <v>665</v>
      </c>
      <c r="C75" s="50" t="s">
        <v>50</v>
      </c>
    </row>
    <row r="76" spans="1:3">
      <c r="A76" s="43" t="s">
        <v>125</v>
      </c>
      <c r="B76" s="43">
        <v>647</v>
      </c>
      <c r="C76" s="50" t="s">
        <v>50</v>
      </c>
    </row>
    <row r="77" spans="1:3">
      <c r="A77" s="43" t="s">
        <v>126</v>
      </c>
      <c r="B77" s="43">
        <v>1114</v>
      </c>
      <c r="C77" s="50" t="s">
        <v>48</v>
      </c>
    </row>
    <row r="78" spans="1:3">
      <c r="A78" s="43" t="s">
        <v>127</v>
      </c>
      <c r="B78" s="43">
        <v>1033</v>
      </c>
      <c r="C78" s="50" t="s">
        <v>48</v>
      </c>
    </row>
    <row r="79" spans="1:3">
      <c r="A79" s="43" t="s">
        <v>128</v>
      </c>
      <c r="B79" s="43">
        <v>1062</v>
      </c>
      <c r="C79" s="50" t="s">
        <v>48</v>
      </c>
    </row>
    <row r="80" spans="1:3">
      <c r="A80" s="43" t="s">
        <v>129</v>
      </c>
      <c r="B80" s="43">
        <v>655</v>
      </c>
      <c r="C80" s="50" t="s">
        <v>50</v>
      </c>
    </row>
    <row r="81" spans="1:3">
      <c r="A81" s="43" t="s">
        <v>130</v>
      </c>
      <c r="B81" s="43">
        <v>743</v>
      </c>
      <c r="C81" s="50" t="s">
        <v>50</v>
      </c>
    </row>
    <row r="82" spans="1:3">
      <c r="A82" s="43" t="s">
        <v>131</v>
      </c>
      <c r="B82" s="43">
        <v>908</v>
      </c>
      <c r="C82" s="50" t="s">
        <v>50</v>
      </c>
    </row>
    <row r="83" spans="1:3">
      <c r="A83" s="43" t="s">
        <v>132</v>
      </c>
      <c r="B83" s="43">
        <v>673</v>
      </c>
      <c r="C83" s="50" t="s">
        <v>50</v>
      </c>
    </row>
    <row r="84" spans="1:3">
      <c r="A84" s="43" t="s">
        <v>133</v>
      </c>
      <c r="B84" s="43">
        <v>578</v>
      </c>
      <c r="C84" s="50" t="s">
        <v>50</v>
      </c>
    </row>
    <row r="85" spans="1:3">
      <c r="A85" s="43" t="s">
        <v>134</v>
      </c>
      <c r="B85" s="43">
        <v>1150</v>
      </c>
      <c r="C85" s="50" t="s">
        <v>48</v>
      </c>
    </row>
    <row r="86" spans="1:3">
      <c r="A86" s="43" t="s">
        <v>135</v>
      </c>
      <c r="B86" s="43">
        <v>850</v>
      </c>
      <c r="C86" s="50" t="s">
        <v>50</v>
      </c>
    </row>
    <row r="87" spans="1:3">
      <c r="A87" s="43" t="s">
        <v>136</v>
      </c>
      <c r="B87" s="43">
        <v>1045</v>
      </c>
      <c r="C87" s="50" t="s">
        <v>48</v>
      </c>
    </row>
    <row r="88" spans="1:3">
      <c r="A88" s="43" t="s">
        <v>137</v>
      </c>
      <c r="B88" s="43">
        <v>1148</v>
      </c>
      <c r="C88" s="50" t="s">
        <v>48</v>
      </c>
    </row>
    <row r="89" spans="1:3">
      <c r="A89" s="43" t="s">
        <v>138</v>
      </c>
      <c r="B89" s="43">
        <v>682</v>
      </c>
      <c r="C89" s="50" t="s">
        <v>50</v>
      </c>
    </row>
    <row r="90" spans="1:3">
      <c r="A90" s="43" t="s">
        <v>139</v>
      </c>
      <c r="B90" s="43">
        <v>979</v>
      </c>
      <c r="C90" s="50" t="s">
        <v>66</v>
      </c>
    </row>
    <row r="91" spans="1:3">
      <c r="A91" s="43" t="s">
        <v>140</v>
      </c>
      <c r="B91" s="43">
        <v>559</v>
      </c>
      <c r="C91" s="50" t="s">
        <v>50</v>
      </c>
    </row>
    <row r="92" spans="1:3">
      <c r="A92" s="43" t="s">
        <v>141</v>
      </c>
      <c r="B92" s="43">
        <v>661</v>
      </c>
      <c r="C92" s="50" t="s">
        <v>50</v>
      </c>
    </row>
    <row r="93" spans="1:3">
      <c r="A93" s="43" t="s">
        <v>142</v>
      </c>
      <c r="B93" s="43">
        <v>1203</v>
      </c>
      <c r="C93" s="50" t="s">
        <v>48</v>
      </c>
    </row>
    <row r="94" spans="1:3">
      <c r="A94" s="43" t="s">
        <v>143</v>
      </c>
      <c r="B94" s="43">
        <v>910</v>
      </c>
      <c r="C94" s="50" t="s">
        <v>50</v>
      </c>
    </row>
    <row r="95" spans="1:3">
      <c r="A95" s="43" t="s">
        <v>144</v>
      </c>
      <c r="B95" s="43">
        <v>753</v>
      </c>
      <c r="C95" s="50" t="s">
        <v>50</v>
      </c>
    </row>
    <row r="96" spans="1:3">
      <c r="A96" s="43" t="s">
        <v>145</v>
      </c>
      <c r="B96" s="43">
        <v>671</v>
      </c>
      <c r="C96" s="50" t="s">
        <v>50</v>
      </c>
    </row>
    <row r="97" spans="1:3">
      <c r="A97" s="43" t="s">
        <v>146</v>
      </c>
      <c r="B97" s="43">
        <v>1220</v>
      </c>
      <c r="C97" s="50" t="s">
        <v>48</v>
      </c>
    </row>
    <row r="98" spans="1:3">
      <c r="A98" s="43" t="s">
        <v>147</v>
      </c>
      <c r="B98" s="43">
        <v>709</v>
      </c>
      <c r="C98" s="50" t="s">
        <v>50</v>
      </c>
    </row>
    <row r="99" spans="1:3">
      <c r="A99" s="43" t="s">
        <v>148</v>
      </c>
      <c r="B99" s="43">
        <v>831</v>
      </c>
      <c r="C99" s="50" t="s">
        <v>50</v>
      </c>
    </row>
    <row r="100" spans="1:3">
      <c r="A100" s="43" t="s">
        <v>149</v>
      </c>
      <c r="B100" s="43">
        <v>794</v>
      </c>
      <c r="C100" s="50" t="s">
        <v>50</v>
      </c>
    </row>
    <row r="101" spans="1:3">
      <c r="A101" s="43" t="s">
        <v>150</v>
      </c>
      <c r="B101" s="43">
        <v>649</v>
      </c>
      <c r="C101" s="50" t="s">
        <v>50</v>
      </c>
    </row>
    <row r="102" spans="1:3">
      <c r="A102" s="43" t="s">
        <v>151</v>
      </c>
      <c r="B102" s="43">
        <v>690</v>
      </c>
      <c r="C102" s="50" t="s">
        <v>50</v>
      </c>
    </row>
    <row r="103" spans="1:3">
      <c r="A103" s="43" t="s">
        <v>152</v>
      </c>
      <c r="B103" s="43">
        <v>648</v>
      </c>
      <c r="C103" s="50" t="s">
        <v>50</v>
      </c>
    </row>
    <row r="104" spans="1:3">
      <c r="A104" s="43" t="s">
        <v>153</v>
      </c>
      <c r="B104" s="43">
        <v>832</v>
      </c>
      <c r="C104" s="50" t="s">
        <v>50</v>
      </c>
    </row>
    <row r="105" spans="1:3">
      <c r="A105" s="43" t="s">
        <v>154</v>
      </c>
      <c r="B105" s="43">
        <v>859</v>
      </c>
      <c r="C105" s="50" t="s">
        <v>50</v>
      </c>
    </row>
    <row r="106" spans="1:3">
      <c r="A106" s="43" t="s">
        <v>155</v>
      </c>
      <c r="B106" s="43">
        <v>570</v>
      </c>
      <c r="C106" s="50" t="s">
        <v>50</v>
      </c>
    </row>
    <row r="107" spans="1:3">
      <c r="A107" s="43" t="s">
        <v>156</v>
      </c>
      <c r="B107" s="43">
        <v>595</v>
      </c>
      <c r="C107" s="50" t="s">
        <v>50</v>
      </c>
    </row>
    <row r="108" spans="1:3">
      <c r="A108" s="43" t="s">
        <v>157</v>
      </c>
      <c r="B108" s="43">
        <v>854</v>
      </c>
      <c r="C108" s="50" t="s">
        <v>50</v>
      </c>
    </row>
    <row r="109" spans="1:3">
      <c r="A109" s="43" t="s">
        <v>158</v>
      </c>
      <c r="B109" s="43">
        <v>1095</v>
      </c>
      <c r="C109" s="50" t="s">
        <v>48</v>
      </c>
    </row>
    <row r="110" spans="1:3">
      <c r="A110" s="43" t="s">
        <v>159</v>
      </c>
      <c r="B110" s="43">
        <v>604</v>
      </c>
      <c r="C110" s="50" t="s">
        <v>50</v>
      </c>
    </row>
    <row r="111" spans="1:3">
      <c r="A111" s="43" t="s">
        <v>160</v>
      </c>
      <c r="B111" s="43">
        <v>1061</v>
      </c>
      <c r="C111" s="50" t="s">
        <v>48</v>
      </c>
    </row>
    <row r="112" spans="1:3">
      <c r="A112" s="43" t="s">
        <v>161</v>
      </c>
      <c r="B112" s="43">
        <v>690</v>
      </c>
      <c r="C112" s="50" t="s">
        <v>50</v>
      </c>
    </row>
    <row r="113" spans="1:3">
      <c r="A113" s="43" t="s">
        <v>162</v>
      </c>
      <c r="B113" s="43">
        <v>809</v>
      </c>
      <c r="C113" s="50" t="s">
        <v>50</v>
      </c>
    </row>
    <row r="114" spans="1:3">
      <c r="A114" s="43" t="s">
        <v>163</v>
      </c>
      <c r="B114" s="43">
        <v>1104</v>
      </c>
      <c r="C114" s="50" t="s">
        <v>48</v>
      </c>
    </row>
    <row r="115" spans="1:3">
      <c r="A115" s="43" t="s">
        <v>164</v>
      </c>
      <c r="B115" s="43">
        <v>1161</v>
      </c>
      <c r="C115" s="50" t="s">
        <v>48</v>
      </c>
    </row>
    <row r="116" spans="1:3">
      <c r="A116" s="43" t="s">
        <v>165</v>
      </c>
      <c r="B116" s="43">
        <v>1012</v>
      </c>
      <c r="C116" s="50" t="s">
        <v>48</v>
      </c>
    </row>
    <row r="117" spans="1:3">
      <c r="A117" s="43" t="s">
        <v>166</v>
      </c>
      <c r="B117" s="43">
        <v>573</v>
      </c>
      <c r="C117" s="50" t="s">
        <v>50</v>
      </c>
    </row>
    <row r="118" spans="1:3">
      <c r="A118" s="43" t="s">
        <v>167</v>
      </c>
      <c r="B118" s="43">
        <v>1163</v>
      </c>
      <c r="C118" s="50" t="s">
        <v>48</v>
      </c>
    </row>
    <row r="119" spans="1:3">
      <c r="A119" s="43" t="s">
        <v>168</v>
      </c>
      <c r="B119" s="43">
        <v>818</v>
      </c>
      <c r="C119" s="50" t="s">
        <v>50</v>
      </c>
    </row>
    <row r="120" spans="1:3">
      <c r="A120" s="43" t="s">
        <v>169</v>
      </c>
      <c r="B120" s="43">
        <v>770</v>
      </c>
      <c r="C120" s="50" t="s">
        <v>50</v>
      </c>
    </row>
    <row r="121" spans="1:3">
      <c r="A121" s="43" t="s">
        <v>170</v>
      </c>
      <c r="B121" s="43">
        <v>590</v>
      </c>
      <c r="C121" s="50" t="s">
        <v>50</v>
      </c>
    </row>
    <row r="122" spans="1:3">
      <c r="A122" s="43" t="s">
        <v>171</v>
      </c>
      <c r="B122" s="43">
        <v>1042</v>
      </c>
      <c r="C122" s="50" t="s">
        <v>48</v>
      </c>
    </row>
    <row r="123" spans="1:3">
      <c r="A123" s="43" t="s">
        <v>172</v>
      </c>
      <c r="B123" s="43">
        <v>903</v>
      </c>
      <c r="C123" s="50" t="s">
        <v>50</v>
      </c>
    </row>
    <row r="124" spans="1:3">
      <c r="A124" s="43" t="s">
        <v>173</v>
      </c>
      <c r="B124" s="43">
        <v>1299</v>
      </c>
      <c r="C124" s="50" t="s">
        <v>48</v>
      </c>
    </row>
    <row r="125" spans="1:3">
      <c r="A125" s="43" t="s">
        <v>174</v>
      </c>
      <c r="B125" s="43">
        <v>718</v>
      </c>
      <c r="C125" s="50" t="s">
        <v>50</v>
      </c>
    </row>
    <row r="126" spans="1:3">
      <c r="A126" s="43" t="s">
        <v>175</v>
      </c>
      <c r="B126" s="43">
        <v>878</v>
      </c>
      <c r="C126" s="50" t="s">
        <v>50</v>
      </c>
    </row>
    <row r="127" spans="1:3">
      <c r="A127" s="43" t="s">
        <v>176</v>
      </c>
      <c r="B127" s="43">
        <v>684</v>
      </c>
      <c r="C127" s="50" t="s">
        <v>50</v>
      </c>
    </row>
    <row r="128" spans="1:3">
      <c r="A128" s="43" t="s">
        <v>177</v>
      </c>
      <c r="B128" s="43">
        <v>585</v>
      </c>
      <c r="C128" s="50" t="s">
        <v>50</v>
      </c>
    </row>
    <row r="129" spans="1:3">
      <c r="A129" s="43" t="s">
        <v>178</v>
      </c>
      <c r="B129" s="43">
        <v>1032</v>
      </c>
      <c r="C129" s="50" t="s">
        <v>48</v>
      </c>
    </row>
    <row r="130" spans="1:3">
      <c r="A130" s="43" t="s">
        <v>179</v>
      </c>
      <c r="B130" s="43">
        <v>515</v>
      </c>
      <c r="C130" s="50" t="s">
        <v>50</v>
      </c>
    </row>
    <row r="131" spans="1:3">
      <c r="A131" s="43" t="s">
        <v>180</v>
      </c>
      <c r="B131" s="43">
        <v>681</v>
      </c>
      <c r="C131" s="50" t="s">
        <v>50</v>
      </c>
    </row>
    <row r="132" spans="1:3">
      <c r="A132" s="43" t="s">
        <v>181</v>
      </c>
      <c r="B132" s="43">
        <v>705</v>
      </c>
      <c r="C132" s="50" t="s">
        <v>50</v>
      </c>
    </row>
    <row r="133" spans="1:3">
      <c r="A133" s="43" t="s">
        <v>182</v>
      </c>
      <c r="B133" s="43">
        <v>1420</v>
      </c>
      <c r="C133" s="50" t="s">
        <v>48</v>
      </c>
    </row>
    <row r="134" spans="1:3">
      <c r="A134" s="43" t="s">
        <v>183</v>
      </c>
      <c r="B134" s="43">
        <v>878</v>
      </c>
      <c r="C134" s="50" t="s">
        <v>50</v>
      </c>
    </row>
    <row r="135" spans="1:3">
      <c r="A135" s="43" t="s">
        <v>184</v>
      </c>
      <c r="B135" s="43">
        <v>906</v>
      </c>
      <c r="C135" s="50" t="s">
        <v>50</v>
      </c>
    </row>
    <row r="136" spans="1:3">
      <c r="A136" s="43" t="s">
        <v>185</v>
      </c>
      <c r="B136" s="43">
        <v>1074</v>
      </c>
      <c r="C136" s="50" t="s">
        <v>48</v>
      </c>
    </row>
    <row r="137" spans="1:3">
      <c r="A137" s="43" t="s">
        <v>186</v>
      </c>
      <c r="B137" s="43">
        <v>653</v>
      </c>
      <c r="C137" s="50" t="s">
        <v>50</v>
      </c>
    </row>
    <row r="138" spans="1:3">
      <c r="A138" s="43" t="s">
        <v>187</v>
      </c>
      <c r="B138" s="43">
        <v>675</v>
      </c>
      <c r="C138" s="50" t="s">
        <v>50</v>
      </c>
    </row>
    <row r="139" spans="1:3">
      <c r="A139" s="43" t="s">
        <v>188</v>
      </c>
      <c r="B139" s="43">
        <v>1434</v>
      </c>
      <c r="C139" s="50" t="s">
        <v>48</v>
      </c>
    </row>
    <row r="140" spans="1:3">
      <c r="A140" s="43" t="s">
        <v>189</v>
      </c>
      <c r="B140" s="43">
        <v>921</v>
      </c>
      <c r="C140" s="50" t="s">
        <v>50</v>
      </c>
    </row>
    <row r="141" spans="1:3">
      <c r="A141" s="43" t="s">
        <v>190</v>
      </c>
      <c r="B141" s="43">
        <v>654</v>
      </c>
      <c r="C141" s="50" t="s">
        <v>50</v>
      </c>
    </row>
    <row r="142" spans="1:3">
      <c r="A142" s="43" t="s">
        <v>191</v>
      </c>
      <c r="B142" s="43">
        <v>594</v>
      </c>
      <c r="C142" s="50" t="s">
        <v>50</v>
      </c>
    </row>
    <row r="143" spans="1:3">
      <c r="A143" s="43" t="s">
        <v>192</v>
      </c>
      <c r="B143" s="43">
        <v>509</v>
      </c>
      <c r="C143" s="50" t="s">
        <v>50</v>
      </c>
    </row>
    <row r="144" spans="1:3">
      <c r="A144" s="43" t="s">
        <v>193</v>
      </c>
      <c r="B144" s="43">
        <v>585</v>
      </c>
      <c r="C144" s="50" t="s">
        <v>50</v>
      </c>
    </row>
    <row r="145" spans="1:3">
      <c r="A145" s="43" t="s">
        <v>194</v>
      </c>
      <c r="B145" s="43">
        <v>628</v>
      </c>
      <c r="C145" s="50" t="s">
        <v>50</v>
      </c>
    </row>
    <row r="146" spans="1:3">
      <c r="A146" s="43" t="s">
        <v>195</v>
      </c>
      <c r="B146" s="43">
        <v>605</v>
      </c>
      <c r="C146" s="50" t="s">
        <v>50</v>
      </c>
    </row>
    <row r="147" spans="1:3">
      <c r="A147" s="43" t="s">
        <v>196</v>
      </c>
      <c r="B147" s="43">
        <v>744</v>
      </c>
      <c r="C147" s="50" t="s">
        <v>50</v>
      </c>
    </row>
    <row r="148" spans="1:3">
      <c r="A148" s="43" t="s">
        <v>197</v>
      </c>
      <c r="B148" s="43">
        <v>845</v>
      </c>
      <c r="C148" s="50" t="s">
        <v>50</v>
      </c>
    </row>
    <row r="149" spans="1:3">
      <c r="A149" s="43" t="s">
        <v>198</v>
      </c>
      <c r="B149" s="43">
        <v>710</v>
      </c>
      <c r="C149" s="50" t="s">
        <v>50</v>
      </c>
    </row>
    <row r="150" spans="1:3">
      <c r="A150" s="43" t="s">
        <v>199</v>
      </c>
      <c r="B150" s="43">
        <v>654</v>
      </c>
      <c r="C150" s="50" t="s">
        <v>50</v>
      </c>
    </row>
    <row r="151" spans="1:3">
      <c r="A151" s="43" t="s">
        <v>200</v>
      </c>
      <c r="B151" s="43">
        <v>760</v>
      </c>
      <c r="C151" s="50" t="s">
        <v>50</v>
      </c>
    </row>
    <row r="152" spans="1:3">
      <c r="A152" s="43" t="s">
        <v>201</v>
      </c>
      <c r="B152" s="43">
        <v>744</v>
      </c>
      <c r="C152" s="50" t="s">
        <v>50</v>
      </c>
    </row>
    <row r="153" spans="1:3">
      <c r="A153" s="43" t="s">
        <v>202</v>
      </c>
      <c r="B153" s="43">
        <v>716</v>
      </c>
      <c r="C153" s="50" t="s">
        <v>50</v>
      </c>
    </row>
    <row r="154" spans="1:3">
      <c r="A154" s="43" t="s">
        <v>203</v>
      </c>
      <c r="B154" s="43">
        <v>702</v>
      </c>
      <c r="C154" s="50" t="s">
        <v>50</v>
      </c>
    </row>
    <row r="155" spans="1:3">
      <c r="A155" s="43" t="s">
        <v>204</v>
      </c>
      <c r="B155" s="43">
        <v>1140</v>
      </c>
      <c r="C155" s="50" t="s">
        <v>48</v>
      </c>
    </row>
    <row r="156" spans="1:3">
      <c r="A156" s="43" t="s">
        <v>205</v>
      </c>
      <c r="B156" s="43">
        <v>872</v>
      </c>
      <c r="C156" s="50" t="s">
        <v>50</v>
      </c>
    </row>
    <row r="157" spans="1:3">
      <c r="A157" s="43" t="s">
        <v>206</v>
      </c>
      <c r="B157" s="43">
        <v>815</v>
      </c>
      <c r="C157" s="50" t="s">
        <v>50</v>
      </c>
    </row>
    <row r="158" spans="1:3">
      <c r="A158" s="43" t="s">
        <v>207</v>
      </c>
      <c r="B158" s="43">
        <v>615</v>
      </c>
      <c r="C158" s="50" t="s">
        <v>50</v>
      </c>
    </row>
    <row r="159" spans="1:3">
      <c r="A159" s="43" t="s">
        <v>208</v>
      </c>
      <c r="B159" s="43">
        <v>724</v>
      </c>
      <c r="C159" s="50" t="s">
        <v>50</v>
      </c>
    </row>
    <row r="160" spans="1:3">
      <c r="A160" s="43" t="s">
        <v>209</v>
      </c>
      <c r="B160" s="43">
        <v>744</v>
      </c>
      <c r="C160" s="50" t="s">
        <v>50</v>
      </c>
    </row>
    <row r="161" spans="1:3">
      <c r="A161" s="43" t="s">
        <v>210</v>
      </c>
      <c r="B161" s="43">
        <v>660</v>
      </c>
      <c r="C161" s="50" t="s">
        <v>50</v>
      </c>
    </row>
    <row r="162" spans="1:3">
      <c r="A162" s="43" t="s">
        <v>211</v>
      </c>
      <c r="B162" s="43">
        <v>718</v>
      </c>
      <c r="C162" s="50" t="s">
        <v>50</v>
      </c>
    </row>
    <row r="163" spans="1:3">
      <c r="A163" s="43" t="s">
        <v>212</v>
      </c>
      <c r="B163" s="43">
        <v>737</v>
      </c>
      <c r="C163" s="50" t="s">
        <v>50</v>
      </c>
    </row>
    <row r="164" spans="1:3">
      <c r="A164" s="43" t="s">
        <v>213</v>
      </c>
      <c r="B164" s="43">
        <v>553</v>
      </c>
      <c r="C164" s="50" t="s">
        <v>50</v>
      </c>
    </row>
    <row r="165" spans="1:3">
      <c r="A165" s="43" t="s">
        <v>214</v>
      </c>
      <c r="B165" s="43">
        <v>888</v>
      </c>
      <c r="C165" s="50" t="s">
        <v>50</v>
      </c>
    </row>
    <row r="166" spans="1:3">
      <c r="A166" s="43" t="s">
        <v>215</v>
      </c>
      <c r="B166" s="43">
        <v>864</v>
      </c>
      <c r="C166" s="50" t="s">
        <v>50</v>
      </c>
    </row>
    <row r="167" spans="1:3">
      <c r="A167" s="43" t="s">
        <v>216</v>
      </c>
      <c r="B167" s="43">
        <v>510</v>
      </c>
      <c r="C167" s="50" t="s">
        <v>50</v>
      </c>
    </row>
    <row r="168" spans="1:3">
      <c r="A168" s="43" t="s">
        <v>217</v>
      </c>
      <c r="B168" s="43">
        <v>650</v>
      </c>
      <c r="C168" s="50" t="s">
        <v>50</v>
      </c>
    </row>
    <row r="169" spans="1:3">
      <c r="A169" s="43" t="s">
        <v>218</v>
      </c>
      <c r="B169" s="43">
        <v>747</v>
      </c>
      <c r="C169" s="50" t="s">
        <v>50</v>
      </c>
    </row>
    <row r="170" spans="1:3">
      <c r="A170" s="43" t="s">
        <v>219</v>
      </c>
      <c r="B170" s="43">
        <v>546</v>
      </c>
      <c r="C170" s="50" t="s">
        <v>50</v>
      </c>
    </row>
    <row r="171" spans="1:3">
      <c r="A171" s="43" t="s">
        <v>220</v>
      </c>
      <c r="B171" s="43">
        <v>561</v>
      </c>
      <c r="C171" s="50" t="s">
        <v>50</v>
      </c>
    </row>
    <row r="172" spans="1:3">
      <c r="A172" s="43" t="s">
        <v>221</v>
      </c>
      <c r="B172" s="43">
        <v>551</v>
      </c>
      <c r="C172" s="50" t="s">
        <v>50</v>
      </c>
    </row>
    <row r="173" spans="1:3">
      <c r="A173" s="43" t="s">
        <v>222</v>
      </c>
      <c r="B173" s="43">
        <v>652</v>
      </c>
      <c r="C173" s="50" t="s">
        <v>50</v>
      </c>
    </row>
    <row r="174" spans="1:3">
      <c r="A174" s="43" t="s">
        <v>223</v>
      </c>
      <c r="B174" s="43">
        <v>595</v>
      </c>
      <c r="C174" s="50" t="s">
        <v>50</v>
      </c>
    </row>
    <row r="175" spans="1:3">
      <c r="A175" s="43" t="s">
        <v>224</v>
      </c>
      <c r="B175" s="43">
        <v>652</v>
      </c>
      <c r="C175" s="50" t="s">
        <v>50</v>
      </c>
    </row>
    <row r="176" spans="1:3">
      <c r="A176" s="43" t="s">
        <v>225</v>
      </c>
      <c r="B176" s="43">
        <v>675</v>
      </c>
      <c r="C176" s="50" t="s">
        <v>50</v>
      </c>
    </row>
    <row r="177" spans="1:3">
      <c r="A177" s="43" t="s">
        <v>226</v>
      </c>
      <c r="B177" s="43">
        <v>756</v>
      </c>
      <c r="C177" s="50" t="s">
        <v>50</v>
      </c>
    </row>
    <row r="178" spans="1:3">
      <c r="A178" s="43" t="s">
        <v>227</v>
      </c>
      <c r="B178" s="43">
        <v>650</v>
      </c>
      <c r="C178" s="50" t="s">
        <v>50</v>
      </c>
    </row>
    <row r="179" spans="1:3">
      <c r="A179" s="43" t="s">
        <v>228</v>
      </c>
      <c r="B179" s="43">
        <v>1066</v>
      </c>
      <c r="C179" s="50" t="s">
        <v>48</v>
      </c>
    </row>
    <row r="180" spans="1:3">
      <c r="A180" s="43" t="s">
        <v>229</v>
      </c>
      <c r="B180" s="43">
        <v>1104</v>
      </c>
      <c r="C180" s="5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subvención</vt:lpstr>
      <vt:lpstr>Vulnerabilidad</vt:lpstr>
      <vt:lpstr>Zona_climatica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dcterms:created xsi:type="dcterms:W3CDTF">2022-03-21T08:54:57Z</dcterms:created>
  <dcterms:modified xsi:type="dcterms:W3CDTF">2022-06-14T22:48:43Z</dcterms:modified>
</cp:coreProperties>
</file>